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Bom Prato\Prestação Contas\"/>
    </mc:Choice>
  </mc:AlternateContent>
  <bookViews>
    <workbookView xWindow="0" yWindow="60" windowWidth="21840" windowHeight="8430" tabRatio="500"/>
  </bookViews>
  <sheets>
    <sheet name="OSC " sheetId="1" r:id="rId1"/>
    <sheet name="Caixa" sheetId="3" r:id="rId2"/>
    <sheet name="Grupo Despesas" sheetId="4" r:id="rId3"/>
  </sheets>
  <definedNames>
    <definedName name="__xlnm__FilterDatabase" localSheetId="0">'OSC '!$C$31:$H$88</definedName>
    <definedName name="__xlnm__FilterDatabase_0" localSheetId="0">'OSC '!$C$31:$H$88</definedName>
    <definedName name="_xlnm.Print_Area" localSheetId="1">Caixa!$A$1:$H$82</definedName>
  </definedNames>
  <calcPr calcId="162913"/>
</workbook>
</file>

<file path=xl/calcChain.xml><?xml version="1.0" encoding="utf-8"?>
<calcChain xmlns="http://schemas.openxmlformats.org/spreadsheetml/2006/main">
  <c r="D28" i="4" l="1"/>
  <c r="D26" i="4"/>
  <c r="D24" i="4"/>
  <c r="E77" i="1"/>
  <c r="E79" i="1"/>
  <c r="E75" i="1"/>
  <c r="D24" i="1"/>
  <c r="D18" i="1"/>
  <c r="D72" i="4" l="1"/>
  <c r="D67" i="4"/>
  <c r="F29" i="3" l="1"/>
  <c r="F28" i="3"/>
  <c r="F38" i="3" l="1"/>
  <c r="F35" i="3"/>
  <c r="F37" i="3"/>
  <c r="E83" i="1" l="1"/>
  <c r="H98" i="4" l="1"/>
  <c r="D88" i="4"/>
  <c r="F80" i="3"/>
  <c r="F79" i="3"/>
  <c r="F77" i="3"/>
  <c r="F76" i="3"/>
  <c r="F74" i="3"/>
  <c r="F73" i="3"/>
  <c r="F71" i="3"/>
  <c r="F70" i="3"/>
  <c r="F68" i="3"/>
  <c r="F67" i="3"/>
  <c r="F65" i="3"/>
  <c r="F64" i="3"/>
  <c r="F62" i="3"/>
  <c r="F61" i="3"/>
  <c r="F59" i="3"/>
  <c r="F58" i="3"/>
  <c r="F56" i="3"/>
  <c r="F55" i="3"/>
  <c r="F53" i="3"/>
  <c r="F52" i="3"/>
  <c r="F50" i="3"/>
  <c r="F49" i="3"/>
  <c r="F47" i="3"/>
  <c r="F46" i="3"/>
  <c r="F44" i="3"/>
  <c r="F43" i="3"/>
  <c r="F41" i="3"/>
  <c r="F40" i="3"/>
  <c r="F34" i="3"/>
  <c r="F32" i="3"/>
  <c r="F26" i="3"/>
  <c r="F31" i="3"/>
  <c r="F25" i="3" l="1"/>
  <c r="D23" i="1" l="1"/>
  <c r="D96" i="4" l="1"/>
  <c r="D92" i="4"/>
  <c r="D82" i="4"/>
  <c r="D76" i="4"/>
  <c r="D30" i="4"/>
  <c r="H25" i="3"/>
  <c r="H26" i="3" s="1"/>
  <c r="D26" i="1"/>
  <c r="D27" i="1" s="1"/>
  <c r="D98" i="4" l="1"/>
  <c r="G27" i="3"/>
  <c r="H27" i="3" s="1"/>
  <c r="H27" i="1"/>
  <c r="H31" i="3" l="1"/>
  <c r="H32" i="3" s="1"/>
  <c r="G33" i="3" s="1"/>
  <c r="H33" i="3" s="1"/>
  <c r="H34" i="3" s="1"/>
  <c r="H35" i="3" s="1"/>
  <c r="H28" i="3"/>
  <c r="H29" i="3" s="1"/>
  <c r="G78" i="4"/>
  <c r="J79" i="4" s="1"/>
  <c r="D28" i="1"/>
  <c r="G20" i="4"/>
  <c r="G33" i="4"/>
  <c r="J34" i="4" s="1"/>
  <c r="G90" i="4"/>
  <c r="G84" i="4"/>
  <c r="G74" i="4"/>
  <c r="G94" i="4"/>
  <c r="J95" i="4" s="1"/>
  <c r="G69" i="4"/>
  <c r="J70" i="4" s="1"/>
  <c r="G30" i="3" l="1"/>
  <c r="H30" i="3" s="1"/>
  <c r="G36" i="3"/>
  <c r="H36" i="3" s="1"/>
  <c r="J21" i="4"/>
  <c r="G98" i="4"/>
  <c r="H40" i="3" l="1"/>
  <c r="H41" i="3" s="1"/>
  <c r="G42" i="3" s="1"/>
  <c r="H37" i="3"/>
  <c r="H38" i="3" s="1"/>
  <c r="G39" i="3" s="1"/>
  <c r="H39" i="3" s="1"/>
  <c r="H42" i="3" l="1"/>
  <c r="H43" i="3" s="1"/>
  <c r="H44" i="3" s="1"/>
  <c r="G45" i="3" s="1"/>
  <c r="H45" i="3" l="1"/>
  <c r="H46" i="3" s="1"/>
  <c r="H47" i="3" s="1"/>
  <c r="G48" i="3" s="1"/>
  <c r="H48" i="3" l="1"/>
  <c r="H49" i="3" s="1"/>
  <c r="H50" i="3" s="1"/>
  <c r="G51" i="3" s="1"/>
  <c r="H51" i="3" l="1"/>
  <c r="H52" i="3" s="1"/>
  <c r="H53" i="3" s="1"/>
  <c r="G54" i="3" s="1"/>
  <c r="H54" i="3" s="1"/>
  <c r="H55" i="3" s="1"/>
  <c r="H56" i="3" s="1"/>
  <c r="G57" i="3" l="1"/>
  <c r="H57" i="3" s="1"/>
  <c r="H58" i="3" s="1"/>
  <c r="H59" i="3" s="1"/>
  <c r="G60" i="3" l="1"/>
  <c r="H60" i="3" s="1"/>
  <c r="H61" i="3" s="1"/>
  <c r="H62" i="3" s="1"/>
  <c r="G63" i="3" l="1"/>
  <c r="H63" i="3" s="1"/>
  <c r="H64" i="3" s="1"/>
  <c r="H65" i="3" s="1"/>
  <c r="G66" i="3" l="1"/>
  <c r="H66" i="3" s="1"/>
  <c r="H67" i="3" s="1"/>
  <c r="H68" i="3" s="1"/>
  <c r="G69" i="3" l="1"/>
  <c r="H69" i="3" s="1"/>
  <c r="H70" i="3" s="1"/>
  <c r="H71" i="3" s="1"/>
  <c r="H72" i="3" s="1"/>
  <c r="H73" i="3" s="1"/>
  <c r="H74" i="3" s="1"/>
  <c r="G75" i="3" l="1"/>
  <c r="H75" i="3" s="1"/>
  <c r="H76" i="3" s="1"/>
  <c r="H77" i="3" s="1"/>
  <c r="G78" i="3" l="1"/>
  <c r="H78" i="3" s="1"/>
  <c r="H79" i="3" s="1"/>
  <c r="H80" i="3" l="1"/>
  <c r="G81" i="3" s="1"/>
  <c r="H81" i="3" s="1"/>
  <c r="G82" i="3" l="1"/>
</calcChain>
</file>

<file path=xl/comments1.xml><?xml version="1.0" encoding="utf-8"?>
<comments xmlns="http://schemas.openxmlformats.org/spreadsheetml/2006/main">
  <authors>
    <author xml:space="preserve"> </author>
    <author>DERLEI MIRIAN PAULICCI PINHATA</author>
  </authors>
  <commentList>
    <comment ref="A18" authorId="0" shapeId="0">
      <text>
        <r>
          <rPr>
            <sz val="9"/>
            <color indexed="8"/>
            <rFont val="Segoe UI"/>
            <family val="2"/>
          </rPr>
          <t>VALOR RECEBIDO DENTRO DO MÊS (BATER COM O VALOR DO EXTRATO) 
NÃO É O PROVISIONADO E SIM O EFETIVAMENTE  RECEBIDO.</t>
        </r>
      </text>
    </comment>
    <comment ref="A19" authorId="0" shapeId="0">
      <text>
        <r>
          <rPr>
            <sz val="9"/>
            <color indexed="8"/>
            <rFont val="Segoe UI"/>
            <family val="2"/>
          </rPr>
          <t>VALOR RECEBIDO DENTRO DO MÊS (BATER COM O VALOR DO EXTRATO) 
Ex: se no ultimo dia do mês não der tempo de depositar o dinheiro, e depositar no mês subsequente é para colocar o valor na próxima planilha, ou seja no mês que foi creditado.</t>
        </r>
      </text>
    </comment>
    <comment ref="A20" authorId="0" shapeId="0">
      <text>
        <r>
          <rPr>
            <b/>
            <sz val="9"/>
            <color indexed="8"/>
            <rFont val="Segoe UI"/>
            <family val="2"/>
          </rPr>
          <t xml:space="preserve">Caso a OSC receba recursos do Município
</t>
        </r>
        <r>
          <rPr>
            <sz val="9"/>
            <color indexed="8"/>
            <rFont val="Segoe UI"/>
            <family val="2"/>
          </rPr>
          <t>Fazer uma planilha a parte demonstranto o valor recebido e suas despesas.</t>
        </r>
      </text>
    </comment>
    <comment ref="A21" authorId="0" shapeId="0">
      <text>
        <r>
          <rPr>
            <sz val="9"/>
            <color indexed="8"/>
            <rFont val="Segoe UI"/>
            <family val="2"/>
          </rPr>
          <t xml:space="preserve">Valor dos rendimentos de </t>
        </r>
        <r>
          <rPr>
            <sz val="9"/>
            <color indexed="8"/>
            <rFont val="Segoe UI"/>
            <family val="2"/>
          </rPr>
          <t xml:space="preserve">aplicações financeiras, poupanças, tec - rendimento líquido.
</t>
        </r>
      </text>
    </comment>
    <comment ref="A22" authorId="0" shapeId="0">
      <text>
        <r>
          <rPr>
            <sz val="9"/>
            <color indexed="8"/>
            <rFont val="Segoe UI"/>
            <family val="2"/>
          </rPr>
          <t xml:space="preserve">Recebimentos de aportes da OSC, doações e recebimentos de R$ 1,00 das refeições servidas além da cota estabelecida.
</t>
        </r>
      </text>
    </comment>
    <comment ref="A23" authorId="1" shapeId="0">
      <text>
        <r>
          <rPr>
            <sz val="9"/>
            <color indexed="81"/>
            <rFont val="Segoe UI"/>
            <family val="2"/>
          </rPr>
          <t xml:space="preserve">Soma dos valores: saldo anterior + valores recebidos + rendimentos de aplicações + outras receitas.
</t>
        </r>
      </text>
    </comment>
    <comment ref="A26" authorId="1" shapeId="0">
      <text>
        <r>
          <rPr>
            <sz val="9"/>
            <color indexed="81"/>
            <rFont val="Segoe UI"/>
            <family val="2"/>
          </rPr>
          <t xml:space="preserve">Despesas pagas no mês (consta débito no extrato) + despesas de Caixa - se houver
</t>
        </r>
      </text>
    </comment>
    <comment ref="A27" authorId="1" shapeId="0">
      <text>
        <r>
          <rPr>
            <sz val="9"/>
            <color indexed="81"/>
            <rFont val="Segoe UI"/>
            <family val="2"/>
          </rPr>
          <t>Esse resultado deverá obrigatoriamente  BATER com a soma dos extratos bancários + saldo do Caixa (se houver).</t>
        </r>
      </text>
    </comment>
    <comment ref="E27" authorId="1" shapeId="0">
      <text>
        <r>
          <rPr>
            <sz val="9"/>
            <color indexed="81"/>
            <rFont val="Segoe UI"/>
            <family val="2"/>
          </rPr>
          <t xml:space="preserve">Soma dos saldos dos extratos (c/c + aplicações + poupança)
</t>
        </r>
      </text>
    </comment>
    <comment ref="G31" authorId="0" shapeId="0">
      <text>
        <r>
          <rPr>
            <sz val="9"/>
            <color indexed="8"/>
            <rFont val="Segoe UI"/>
            <family val="2"/>
          </rPr>
          <t>A ordem da</t>
        </r>
        <r>
          <rPr>
            <sz val="9"/>
            <color indexed="8"/>
            <rFont val="Segoe UI"/>
            <family val="2"/>
          </rPr>
          <t xml:space="preserve"> planilha deverá ser, obrigatoriamente, o ordem de pagamento e não a de emissão da NF. 
</t>
        </r>
        <r>
          <rPr>
            <b/>
            <sz val="9"/>
            <color indexed="8"/>
            <rFont val="Segoe UI"/>
            <family val="2"/>
          </rPr>
          <t>OBS: DEIXAR AS NOTAS ARQUIVADAS NA MESMA ORDEM DA PLANILHA.</t>
        </r>
      </text>
    </comment>
    <comment ref="A32" authorId="0" shapeId="0">
      <text>
        <r>
          <rPr>
            <sz val="9"/>
            <color indexed="8"/>
            <rFont val="Verdana"/>
            <family val="2"/>
          </rPr>
          <t>Como a ordem será a da data de pagamento obedecendo o extrato, então poderão aparecer notas de meses anteriores pagas no mês vigente.</t>
        </r>
      </text>
    </comment>
  </commentList>
</comments>
</file>

<file path=xl/comments2.xml><?xml version="1.0" encoding="utf-8"?>
<comments xmlns="http://schemas.openxmlformats.org/spreadsheetml/2006/main">
  <authors>
    <author>DERLEI MIRIAN PAULICCI PINHATA</author>
  </authors>
  <commentList>
    <comment ref="H18" authorId="0" shapeId="0">
      <text>
        <r>
          <rPr>
            <b/>
            <sz val="9"/>
            <color indexed="81"/>
            <rFont val="Segoe UI"/>
            <family val="2"/>
          </rPr>
          <t>Deverá ser preenchido com o percentual estabelecido no plano de trabalho do Termo de Colaboração para cada grupo de despesas.</t>
        </r>
      </text>
    </comment>
  </commentList>
</comments>
</file>

<file path=xl/sharedStrings.xml><?xml version="1.0" encoding="utf-8"?>
<sst xmlns="http://schemas.openxmlformats.org/spreadsheetml/2006/main" count="547" uniqueCount="179">
  <si>
    <t>Valor  Recebido SEDS</t>
  </si>
  <si>
    <t>Valor Recebido da Prefeitura</t>
  </si>
  <si>
    <t>Outras Receitas</t>
  </si>
  <si>
    <t>Saldo caixa</t>
  </si>
  <si>
    <t>Diferença</t>
  </si>
  <si>
    <t>Identificação</t>
  </si>
  <si>
    <t xml:space="preserve">             Natureza da Despesa ou Finalidade da Despesa</t>
  </si>
  <si>
    <t>Nota Fiscal</t>
  </si>
  <si>
    <t>Nome do fornecedor</t>
  </si>
  <si>
    <t xml:space="preserve">             Descrição do bem</t>
  </si>
  <si>
    <t>Valor</t>
  </si>
  <si>
    <t>Data do Débito</t>
  </si>
  <si>
    <t>Forma de Pagamento</t>
  </si>
  <si>
    <t>Número</t>
  </si>
  <si>
    <t>TOTAL:</t>
  </si>
  <si>
    <t>Presidente</t>
  </si>
  <si>
    <t>Subtotal</t>
  </si>
  <si>
    <t>Saldo anterior (SALDO C/C + SALDO APLICAÇÕES + SALDO CAIXA)</t>
  </si>
  <si>
    <t>Valor - Recebido dos usuários</t>
  </si>
  <si>
    <t>Valor rendimentos aplicações</t>
  </si>
  <si>
    <t xml:space="preserve">Saldo  Banco </t>
  </si>
  <si>
    <t>Data emissão</t>
  </si>
  <si>
    <t>DATA</t>
  </si>
  <si>
    <t>Nº Nota Fiscal</t>
  </si>
  <si>
    <t>INFORMAÇÕES</t>
  </si>
  <si>
    <t>ENTRADA</t>
  </si>
  <si>
    <t>SAÍDA</t>
  </si>
  <si>
    <t>VALOR EM CAIXA</t>
  </si>
  <si>
    <t>IDENTIFICAÇÃO</t>
  </si>
  <si>
    <t>Grupo de despesas</t>
  </si>
  <si>
    <t xml:space="preserve">       Descrição do bem</t>
  </si>
  <si>
    <t xml:space="preserve">% Executado mês </t>
  </si>
  <si>
    <t xml:space="preserve">Recursos Humanos </t>
  </si>
  <si>
    <t xml:space="preserve">Outros materiais de consumo </t>
  </si>
  <si>
    <t xml:space="preserve">Aluguel do imóvel </t>
  </si>
  <si>
    <t>Aluguel</t>
  </si>
  <si>
    <t>Utilidades públicas</t>
  </si>
  <si>
    <t xml:space="preserve">Despesas bancárias </t>
  </si>
  <si>
    <t xml:space="preserve">Manutenção e Adaptações </t>
  </si>
  <si>
    <t xml:space="preserve">Outras despesas inerentes ao objeto </t>
  </si>
  <si>
    <t>%  previsto no Plano de Trabalho</t>
  </si>
  <si>
    <t>VALOR TOTAL DAS DESPESAS........................................................................................</t>
  </si>
  <si>
    <t>CONCILIAÇÃO</t>
  </si>
  <si>
    <t xml:space="preserve">Despesas </t>
  </si>
  <si>
    <t>Saldo do Mês</t>
  </si>
  <si>
    <t>Prest. Serviços</t>
  </si>
  <si>
    <t>Banco do Brasil</t>
  </si>
  <si>
    <t>Tarifa Doc/Ted</t>
  </si>
  <si>
    <t>Débito</t>
  </si>
  <si>
    <t>P.A. da Silva Alvenaria Me</t>
  </si>
  <si>
    <t>Cheque</t>
  </si>
  <si>
    <t>Combustível</t>
  </si>
  <si>
    <t>Posto Avenida Sousas Ltda</t>
  </si>
  <si>
    <t>Água</t>
  </si>
  <si>
    <t>Clube Concórdia</t>
  </si>
  <si>
    <t>Online</t>
  </si>
  <si>
    <t>Telefônica Brasil S.A</t>
  </si>
  <si>
    <t>Energia Elétrica</t>
  </si>
  <si>
    <t>OSC Parceira: CENTRO DE ORIENTÇÃO FAMILIAR</t>
  </si>
  <si>
    <t>CNPJ:  44.595.502/0001-88</t>
  </si>
  <si>
    <t>Responsável pela OSC:  Reuber Luis Boschini</t>
  </si>
  <si>
    <t>Telefones: (19) 3234-8646 e (19) 2514-1884</t>
  </si>
  <si>
    <t>E-mail: cof.campinas@terra.com.br</t>
  </si>
  <si>
    <t>Reuber Luis Boschini</t>
  </si>
  <si>
    <t>OSC PARCEIRA: Centro de Orientção Familiar</t>
  </si>
  <si>
    <t>CNPJ: 44.595.502/0001-88</t>
  </si>
  <si>
    <t>Responsável pela Entidade: Reuber Luis Boschini</t>
  </si>
  <si>
    <t>Telefone fixo e celular de contato: (19) 3234-8646 e (19) 98156-1616</t>
  </si>
  <si>
    <t>Venda refeição</t>
  </si>
  <si>
    <t>Croox Prest. Serviços</t>
  </si>
  <si>
    <t>Café</t>
  </si>
  <si>
    <t>Almoço</t>
  </si>
  <si>
    <t xml:space="preserve">        CENTRO DE ORIENTAÇÃO FAMILIAR</t>
  </si>
  <si>
    <t xml:space="preserve">             Atendimento e Integração Social à Família </t>
  </si>
  <si>
    <t>QTDADE</t>
  </si>
  <si>
    <r>
      <t xml:space="preserve">         </t>
    </r>
    <r>
      <rPr>
        <b/>
        <sz val="8"/>
        <color theme="1"/>
        <rFont val="Arial"/>
        <family val="2"/>
      </rPr>
      <t>UTILIDADE PÚBLICA:</t>
    </r>
    <r>
      <rPr>
        <sz val="8"/>
        <color theme="1"/>
        <rFont val="Arial"/>
        <family val="2"/>
      </rPr>
      <t xml:space="preserve">  LEI MUNICIPAL Nº 4.831de 27/03/74</t>
    </r>
  </si>
  <si>
    <t xml:space="preserve">                                            LEI ESTADUAL Nº 720 de 14/10/75</t>
  </si>
  <si>
    <t xml:space="preserve">                                              LEI FEDERAL Nº 95.618 de 12/10/88 </t>
  </si>
  <si>
    <t xml:space="preserve">             Natureza da Despesa ou Finalidade da Despesa UNIDADE CAMPINAS</t>
  </si>
  <si>
    <r>
      <t xml:space="preserve">                </t>
    </r>
    <r>
      <rPr>
        <b/>
        <sz val="11"/>
        <color theme="1"/>
        <rFont val="Calibri"/>
        <family val="2"/>
        <scheme val="minor"/>
      </rPr>
      <t>UTILIDADE PÚBLICA:</t>
    </r>
    <r>
      <rPr>
        <sz val="11"/>
        <color theme="1"/>
        <rFont val="Calibri"/>
        <family val="2"/>
        <scheme val="minor"/>
      </rPr>
      <t xml:space="preserve">  LEI MUNICIPAL Nº 4.831de 27/03/74</t>
    </r>
  </si>
  <si>
    <t xml:space="preserve">                                                       LEI ESTADUAL Nº 720 de 14/10/75</t>
  </si>
  <si>
    <t xml:space="preserve">                                                       LEI FEDERAL Nº 95.618 de 12/10/88 </t>
  </si>
  <si>
    <t xml:space="preserve">              Atendimento e Integração Social à Família </t>
  </si>
  <si>
    <t>Nº documento</t>
  </si>
  <si>
    <t>Outros serviços de terceiros - Incluindo Gêneros Alimentícios</t>
  </si>
  <si>
    <t>Valor Recebido dos usuários e repassado para a terceira</t>
  </si>
  <si>
    <t>Valor repassado para a terceira</t>
  </si>
  <si>
    <t>Holerit</t>
  </si>
  <si>
    <t>Carlos Ronilson Felippe</t>
  </si>
  <si>
    <t>Claudio Ferreira</t>
  </si>
  <si>
    <t>Extrato</t>
  </si>
  <si>
    <t>Guia</t>
  </si>
  <si>
    <t>Caixa Econômica Federal</t>
  </si>
  <si>
    <t>Desp. Administrativa (telefone)</t>
  </si>
  <si>
    <t>Recibo</t>
  </si>
  <si>
    <t>Desp. Manutenção (matl limpeza)</t>
  </si>
  <si>
    <t>Desp. Manutenção (elétrica)</t>
  </si>
  <si>
    <t>Auto Posto Boulevard Ltda</t>
  </si>
  <si>
    <t>Terra Networks Brasil S/A</t>
  </si>
  <si>
    <t>Desp. Administrativa (internet)</t>
  </si>
  <si>
    <t>Desp. Administrativa (matl escritório)</t>
  </si>
  <si>
    <t>O signatário, na qualidade de representante da OSC Centro de Orientação Familiar -  Restaurante Bom Prato – Campinas informa, na forma acima detalhada, a aplicação dos recursos recebidos no mês de setembro/2019 de forma integral na execução do objeto proposto para o funcionamento da Unidade Bom Prato – Campinas.</t>
  </si>
  <si>
    <t>Ressarcimento de pagamento indevido</t>
  </si>
  <si>
    <t>Ubiraci da Silva Rodrigues</t>
  </si>
  <si>
    <t>Croox Prest. De Serv. E Com. Alimentação</t>
  </si>
  <si>
    <t>Caina Cuellas Costa Eirelli</t>
  </si>
  <si>
    <t>Fatura</t>
  </si>
  <si>
    <t>Posto Avenida Shopping Ltda</t>
  </si>
  <si>
    <t>GP - Golden Park Estacionamentos Eireli</t>
  </si>
  <si>
    <t>Desp. Manutenção (serv. pintura)</t>
  </si>
  <si>
    <t>CPFl</t>
  </si>
  <si>
    <t>SALDO ANTERIOR 30/09/2019.....................................................................................................................................</t>
  </si>
  <si>
    <t>Mês: Novembro/2019</t>
  </si>
  <si>
    <t>*  NF 69 - Valor R$ 243.915,00 (ref. refeições/cafés servidos no mês 10/2019)</t>
  </si>
  <si>
    <t>Valor recebido dos usuários em 10/2019 = R$ 50.544,00</t>
  </si>
  <si>
    <t>0348617153</t>
  </si>
  <si>
    <t>086484</t>
  </si>
  <si>
    <t>Leroy Merlin Companhia Bras. Bricolagem</t>
  </si>
  <si>
    <t>NKR Comercial Ltda</t>
  </si>
  <si>
    <t>Desp. Manutenção (pintura)</t>
  </si>
  <si>
    <t>Bompeso Equipamentos para Cozinha</t>
  </si>
  <si>
    <t>1552</t>
  </si>
  <si>
    <t>Wanderlei da Silva Ltda Me</t>
  </si>
  <si>
    <t>Desp. Manutenção (placa indicativa)</t>
  </si>
  <si>
    <t>172087</t>
  </si>
  <si>
    <t>C&amp;C Casa e Construção</t>
  </si>
  <si>
    <t>Desp. Manutenção (alvenaria)</t>
  </si>
  <si>
    <t>172090</t>
  </si>
  <si>
    <t>03361</t>
  </si>
  <si>
    <t>22572</t>
  </si>
  <si>
    <t>505.175</t>
  </si>
  <si>
    <t>Marcos Nunes da Silva</t>
  </si>
  <si>
    <t>583.936</t>
  </si>
  <si>
    <t xml:space="preserve">Casemiro e Numes Com. De Utilidades </t>
  </si>
  <si>
    <t>007184</t>
  </si>
  <si>
    <t>Bourbom Com. De Mat. Para Constr.</t>
  </si>
  <si>
    <t>457288</t>
  </si>
  <si>
    <t>058901</t>
  </si>
  <si>
    <t>Posto Andorinhas Ltda</t>
  </si>
  <si>
    <t>230224</t>
  </si>
  <si>
    <t>Horto Perfil Distrib. Com.</t>
  </si>
  <si>
    <t>Desp. Manutenção (porta)</t>
  </si>
  <si>
    <t>FGTS</t>
  </si>
  <si>
    <t>4.263.294/2019</t>
  </si>
  <si>
    <t>Sanasa Soc. Abastecimento Água</t>
  </si>
  <si>
    <t>CAS000007579513</t>
  </si>
  <si>
    <t>Proagir Clube de Benefícios Sociais</t>
  </si>
  <si>
    <t>Desp. Administrativa (benefício Bem Estar Social)</t>
  </si>
  <si>
    <t>0940643821-0</t>
  </si>
  <si>
    <t>1790</t>
  </si>
  <si>
    <t>Desp. Administrativa (estacionamento)</t>
  </si>
  <si>
    <t>Ministério da Previdência Social</t>
  </si>
  <si>
    <t>INSS 10/2019</t>
  </si>
  <si>
    <t>3100003704102</t>
  </si>
  <si>
    <t>CPFL</t>
  </si>
  <si>
    <t>2º Oficial de Registro de Títulos e Documentos</t>
  </si>
  <si>
    <t>Desp. Administrativa (registro)</t>
  </si>
  <si>
    <t>199257</t>
  </si>
  <si>
    <t>Auto Posto Castelo Campinas Ltda</t>
  </si>
  <si>
    <t>192837</t>
  </si>
  <si>
    <t>127303</t>
  </si>
  <si>
    <t>Posto Kadar Comercio de Combustíveis</t>
  </si>
  <si>
    <t>148413</t>
  </si>
  <si>
    <t>Carrefour Com. E Ind. Ltda</t>
  </si>
  <si>
    <t>595492</t>
  </si>
  <si>
    <t>Posto Café Brasil Ltda</t>
  </si>
  <si>
    <t>Porto Seguro - Seguro Saúde S/A</t>
  </si>
  <si>
    <t>Desp. Administrativa (benefício odontológico)</t>
  </si>
  <si>
    <t>814227</t>
  </si>
  <si>
    <t>Kalunga Comércio e Ind. Gráfica Ltda</t>
  </si>
  <si>
    <t xml:space="preserve">Jose Roberto Quintanilha </t>
  </si>
  <si>
    <t>Desp. Administrativa (sistema cartão)</t>
  </si>
  <si>
    <t>Salário 11/2019</t>
  </si>
  <si>
    <t>1ª parcela - 13º salário</t>
  </si>
  <si>
    <t>021.766</t>
  </si>
  <si>
    <t>Favero e Esteves Equipamentos de Segurança</t>
  </si>
  <si>
    <t>Desp. Manutenção (extintores/sinalização)</t>
  </si>
  <si>
    <t>DEMONSTRATIVO DE RECEBIMENTO DE USUÁRIOS - FLUXO DE CAIXA                                    MÊS NOVEMBRO/2019</t>
  </si>
  <si>
    <t>DEMONSTRATIVO DE PAGAMENTOS POR GRUPO DE DESPESAS - MÊS 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</si>
</sst>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 R$ &quot;* #,##0.00\ ;&quot; R$ &quot;* \(#,##0.00\);&quot; R$ &quot;* \-#\ ;@\ "/>
    <numFmt numFmtId="165" formatCode="d/m/yyyy"/>
    <numFmt numFmtId="166" formatCode="[$R$-416]\ #,##0.00\ ;\-[$R$-416]\ #,##0.00\ ;[$R$-416]&quot; -&quot;00\ ;@\ "/>
    <numFmt numFmtId="167" formatCode="&quot; R$ &quot;* #,##0.00\ ;&quot;-R$ &quot;* #,##0.00\ ;&quot; R$ &quot;* \-#\ ;@\ "/>
    <numFmt numFmtId="168" formatCode="_(* #,##0.00_);_(* \(#,##0.00\);_(* &quot;-&quot;??_);_(@_)"/>
    <numFmt numFmtId="169" formatCode="dd/mm/yyyy;@"/>
  </numFmts>
  <fonts count="53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sz val="12"/>
      <color indexed="8"/>
      <name val="Calibri"/>
      <family val="2"/>
      <charset val="1"/>
    </font>
    <font>
      <sz val="10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Verdana"/>
      <family val="2"/>
    </font>
    <font>
      <b/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Monotype Corsiv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7" fillId="0" borderId="0" applyBorder="0" applyProtection="0"/>
    <xf numFmtId="166" fontId="8" fillId="0" borderId="0" applyFill="0" applyBorder="0" applyAlignment="0" applyProtection="0"/>
    <xf numFmtId="0" fontId="1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3" fillId="0" borderId="0" applyFill="0" applyBorder="0" applyAlignment="0" applyProtection="0"/>
    <xf numFmtId="168" fontId="15" fillId="0" borderId="0" applyFont="0" applyFill="0" applyBorder="0" applyAlignment="0" applyProtection="0"/>
    <xf numFmtId="43" fontId="3" fillId="0" borderId="0" applyFill="0" applyBorder="0" applyAlignment="0" applyProtection="0"/>
  </cellStyleXfs>
  <cellXfs count="395">
    <xf numFmtId="0" fontId="0" fillId="0" borderId="0" xfId="0"/>
    <xf numFmtId="0" fontId="5" fillId="0" borderId="0" xfId="0" applyFont="1"/>
    <xf numFmtId="0" fontId="17" fillId="3" borderId="2" xfId="0" applyFont="1" applyFill="1" applyBorder="1"/>
    <xf numFmtId="0" fontId="17" fillId="3" borderId="0" xfId="0" applyFont="1" applyFill="1" applyBorder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21" fillId="0" borderId="8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17" fillId="0" borderId="9" xfId="0" applyFont="1" applyBorder="1" applyAlignment="1">
      <alignment horizontal="left"/>
    </xf>
    <xf numFmtId="0" fontId="17" fillId="0" borderId="9" xfId="0" applyFont="1" applyBorder="1"/>
    <xf numFmtId="0" fontId="17" fillId="0" borderId="0" xfId="0" applyFont="1" applyBorder="1" applyAlignment="1">
      <alignment vertical="center" wrapText="1"/>
    </xf>
    <xf numFmtId="0" fontId="17" fillId="0" borderId="10" xfId="0" applyFont="1" applyBorder="1"/>
    <xf numFmtId="0" fontId="17" fillId="0" borderId="9" xfId="0" applyFont="1" applyBorder="1"/>
    <xf numFmtId="0" fontId="21" fillId="3" borderId="8" xfId="0" applyFont="1" applyFill="1" applyBorder="1" applyAlignment="1"/>
    <xf numFmtId="0" fontId="17" fillId="0" borderId="9" xfId="0" applyFont="1" applyBorder="1" applyAlignment="1">
      <alignment horizontal="center"/>
    </xf>
    <xf numFmtId="14" fontId="17" fillId="0" borderId="0" xfId="0" applyNumberFormat="1" applyFont="1" applyBorder="1" applyAlignment="1"/>
    <xf numFmtId="14" fontId="17" fillId="0" borderId="11" xfId="0" applyNumberFormat="1" applyFont="1" applyBorder="1"/>
    <xf numFmtId="0" fontId="19" fillId="3" borderId="13" xfId="5" applyFont="1" applyFill="1" applyBorder="1" applyAlignment="1"/>
    <xf numFmtId="0" fontId="19" fillId="3" borderId="0" xfId="5" applyFont="1" applyFill="1" applyBorder="1" applyAlignment="1"/>
    <xf numFmtId="0" fontId="22" fillId="3" borderId="14" xfId="2" applyFont="1" applyFill="1" applyBorder="1" applyAlignment="1" applyProtection="1"/>
    <xf numFmtId="4" fontId="19" fillId="3" borderId="0" xfId="5" applyNumberFormat="1" applyFont="1" applyFill="1" applyBorder="1" applyAlignment="1"/>
    <xf numFmtId="4" fontId="19" fillId="3" borderId="13" xfId="5" applyNumberFormat="1" applyFont="1" applyFill="1" applyBorder="1" applyAlignment="1"/>
    <xf numFmtId="4" fontId="22" fillId="3" borderId="14" xfId="2" applyNumberFormat="1" applyFont="1" applyFill="1" applyBorder="1" applyAlignment="1" applyProtection="1"/>
    <xf numFmtId="4" fontId="21" fillId="3" borderId="8" xfId="3" applyNumberFormat="1" applyFont="1" applyFill="1" applyBorder="1"/>
    <xf numFmtId="4" fontId="17" fillId="0" borderId="0" xfId="3" applyNumberFormat="1" applyFont="1" applyBorder="1" applyAlignment="1">
      <alignment vertical="center"/>
    </xf>
    <xf numFmtId="4" fontId="17" fillId="0" borderId="9" xfId="3" applyNumberFormat="1" applyFont="1" applyBorder="1" applyAlignment="1">
      <alignment vertical="center"/>
    </xf>
    <xf numFmtId="4" fontId="21" fillId="0" borderId="8" xfId="3" applyNumberFormat="1" applyFont="1" applyFill="1" applyBorder="1"/>
    <xf numFmtId="4" fontId="17" fillId="0" borderId="0" xfId="0" applyNumberFormat="1" applyFont="1" applyBorder="1" applyAlignment="1">
      <alignment vertical="center"/>
    </xf>
    <xf numFmtId="4" fontId="0" fillId="0" borderId="0" xfId="0" applyNumberFormat="1"/>
    <xf numFmtId="10" fontId="17" fillId="0" borderId="0" xfId="0" applyNumberFormat="1" applyFont="1" applyBorder="1"/>
    <xf numFmtId="10" fontId="0" fillId="0" borderId="0" xfId="0" applyNumberFormat="1"/>
    <xf numFmtId="10" fontId="23" fillId="3" borderId="0" xfId="0" applyNumberFormat="1" applyFont="1" applyFill="1" applyBorder="1" applyAlignment="1">
      <alignment horizontal="center" vertical="center"/>
    </xf>
    <xf numFmtId="10" fontId="23" fillId="3" borderId="16" xfId="0" applyNumberFormat="1" applyFont="1" applyFill="1" applyBorder="1" applyAlignment="1">
      <alignment horizontal="center" vertical="center"/>
    </xf>
    <xf numFmtId="10" fontId="23" fillId="3" borderId="3" xfId="0" applyNumberFormat="1" applyFont="1" applyFill="1" applyBorder="1" applyAlignment="1">
      <alignment horizontal="center" vertical="center"/>
    </xf>
    <xf numFmtId="10" fontId="19" fillId="3" borderId="3" xfId="5" applyNumberFormat="1" applyFont="1" applyFill="1" applyBorder="1" applyAlignment="1"/>
    <xf numFmtId="10" fontId="22" fillId="3" borderId="17" xfId="2" applyNumberFormat="1" applyFont="1" applyFill="1" applyBorder="1" applyAlignment="1" applyProtection="1"/>
    <xf numFmtId="10" fontId="17" fillId="0" borderId="0" xfId="0" applyNumberFormat="1" applyFont="1" applyBorder="1" applyAlignment="1">
      <alignment vertical="center"/>
    </xf>
    <xf numFmtId="10" fontId="17" fillId="0" borderId="3" xfId="0" applyNumberFormat="1" applyFont="1" applyBorder="1" applyAlignment="1">
      <alignment vertical="center"/>
    </xf>
    <xf numFmtId="4" fontId="24" fillId="3" borderId="18" xfId="3" applyNumberFormat="1" applyFont="1" applyFill="1" applyBorder="1" applyAlignment="1">
      <alignment vertical="center"/>
    </xf>
    <xf numFmtId="4" fontId="24" fillId="0" borderId="18" xfId="3" applyNumberFormat="1" applyFont="1" applyBorder="1" applyAlignment="1">
      <alignment vertical="center"/>
    </xf>
    <xf numFmtId="4" fontId="24" fillId="0" borderId="18" xfId="3" applyNumberFormat="1" applyFont="1" applyBorder="1" applyAlignment="1">
      <alignment horizontal="right" vertical="center"/>
    </xf>
    <xf numFmtId="0" fontId="17" fillId="3" borderId="12" xfId="0" applyFont="1" applyFill="1" applyBorder="1"/>
    <xf numFmtId="10" fontId="17" fillId="3" borderId="0" xfId="0" applyNumberFormat="1" applyFont="1" applyFill="1" applyBorder="1"/>
    <xf numFmtId="4" fontId="24" fillId="3" borderId="19" xfId="3" applyNumberFormat="1" applyFont="1" applyFill="1" applyBorder="1"/>
    <xf numFmtId="4" fontId="17" fillId="0" borderId="0" xfId="3" applyNumberFormat="1" applyFont="1" applyBorder="1"/>
    <xf numFmtId="0" fontId="24" fillId="3" borderId="42" xfId="0" applyFont="1" applyFill="1" applyBorder="1"/>
    <xf numFmtId="14" fontId="24" fillId="3" borderId="43" xfId="0" applyNumberFormat="1" applyFont="1" applyFill="1" applyBorder="1" applyAlignment="1"/>
    <xf numFmtId="4" fontId="24" fillId="3" borderId="43" xfId="3" applyNumberFormat="1" applyFont="1" applyFill="1" applyBorder="1"/>
    <xf numFmtId="0" fontId="17" fillId="3" borderId="43" xfId="0" applyFont="1" applyFill="1" applyBorder="1" applyAlignment="1">
      <alignment horizontal="center"/>
    </xf>
    <xf numFmtId="10" fontId="18" fillId="3" borderId="0" xfId="5" applyNumberFormat="1" applyFont="1" applyFill="1" applyBorder="1" applyAlignment="1"/>
    <xf numFmtId="10" fontId="18" fillId="3" borderId="13" xfId="5" applyNumberFormat="1" applyFont="1" applyFill="1" applyBorder="1" applyAlignment="1"/>
    <xf numFmtId="10" fontId="27" fillId="3" borderId="14" xfId="2" applyNumberFormat="1" applyFont="1" applyFill="1" applyBorder="1" applyAlignment="1" applyProtection="1"/>
    <xf numFmtId="10" fontId="24" fillId="0" borderId="0" xfId="0" applyNumberFormat="1" applyFont="1" applyBorder="1"/>
    <xf numFmtId="10" fontId="24" fillId="0" borderId="0" xfId="9" applyNumberFormat="1" applyFont="1" applyBorder="1" applyAlignment="1">
      <alignment vertical="center"/>
    </xf>
    <xf numFmtId="10" fontId="24" fillId="3" borderId="0" xfId="0" applyNumberFormat="1" applyFont="1" applyFill="1" applyBorder="1"/>
    <xf numFmtId="10" fontId="24" fillId="3" borderId="43" xfId="0" applyNumberFormat="1" applyFont="1" applyFill="1" applyBorder="1"/>
    <xf numFmtId="10" fontId="28" fillId="0" borderId="0" xfId="0" applyNumberFormat="1" applyFont="1"/>
    <xf numFmtId="0" fontId="23" fillId="3" borderId="2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17" fillId="3" borderId="0" xfId="0" applyNumberFormat="1" applyFont="1" applyFill="1" applyBorder="1"/>
    <xf numFmtId="0" fontId="18" fillId="3" borderId="5" xfId="0" applyNumberFormat="1" applyFont="1" applyFill="1" applyBorder="1" applyAlignment="1">
      <alignment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30" fillId="3" borderId="5" xfId="0" applyNumberFormat="1" applyFont="1" applyFill="1" applyBorder="1" applyAlignment="1">
      <alignment horizontal="center" vertical="center"/>
    </xf>
    <xf numFmtId="14" fontId="31" fillId="3" borderId="4" xfId="0" applyNumberFormat="1" applyFont="1" applyFill="1" applyBorder="1" applyAlignment="1">
      <alignment horizontal="left"/>
    </xf>
    <xf numFmtId="3" fontId="31" fillId="3" borderId="5" xfId="0" applyNumberFormat="1" applyFont="1" applyFill="1" applyBorder="1" applyAlignment="1">
      <alignment horizontal="right"/>
    </xf>
    <xf numFmtId="0" fontId="31" fillId="3" borderId="5" xfId="0" applyFont="1" applyFill="1" applyBorder="1"/>
    <xf numFmtId="0" fontId="31" fillId="3" borderId="5" xfId="0" applyNumberFormat="1" applyFont="1" applyFill="1" applyBorder="1" applyAlignment="1">
      <alignment horizontal="center"/>
    </xf>
    <xf numFmtId="2" fontId="31" fillId="3" borderId="5" xfId="0" applyNumberFormat="1" applyFont="1" applyFill="1" applyBorder="1" applyAlignment="1">
      <alignment horizontal="center"/>
    </xf>
    <xf numFmtId="2" fontId="31" fillId="3" borderId="5" xfId="0" applyNumberFormat="1" applyFont="1" applyFill="1" applyBorder="1" applyAlignment="1">
      <alignment horizontal="left"/>
    </xf>
    <xf numFmtId="0" fontId="31" fillId="3" borderId="5" xfId="0" applyNumberFormat="1" applyFont="1" applyFill="1" applyBorder="1"/>
    <xf numFmtId="0" fontId="26" fillId="3" borderId="0" xfId="5" applyNumberFormat="1" applyFont="1" applyFill="1" applyBorder="1" applyAlignment="1"/>
    <xf numFmtId="0" fontId="25" fillId="3" borderId="2" xfId="5" applyFont="1" applyFill="1" applyBorder="1" applyAlignment="1"/>
    <xf numFmtId="0" fontId="25" fillId="3" borderId="0" xfId="5" applyFont="1" applyFill="1" applyBorder="1" applyAlignment="1"/>
    <xf numFmtId="0" fontId="36" fillId="0" borderId="0" xfId="0" applyFont="1" applyFill="1" applyBorder="1"/>
    <xf numFmtId="43" fontId="37" fillId="0" borderId="0" xfId="11" applyFont="1" applyFill="1" applyBorder="1" applyAlignment="1">
      <alignment horizontal="center" vertical="center"/>
    </xf>
    <xf numFmtId="0" fontId="38" fillId="0" borderId="3" xfId="0" applyFont="1" applyFill="1" applyBorder="1"/>
    <xf numFmtId="43" fontId="38" fillId="0" borderId="0" xfId="11" applyFont="1" applyFill="1" applyBorder="1"/>
    <xf numFmtId="0" fontId="42" fillId="0" borderId="0" xfId="0" applyFont="1"/>
    <xf numFmtId="0" fontId="42" fillId="0" borderId="2" xfId="0" applyFont="1" applyBorder="1"/>
    <xf numFmtId="0" fontId="42" fillId="0" borderId="0" xfId="0" applyFont="1" applyBorder="1"/>
    <xf numFmtId="43" fontId="42" fillId="0" borderId="0" xfId="11" applyFont="1" applyBorder="1"/>
    <xf numFmtId="0" fontId="42" fillId="0" borderId="3" xfId="0" applyFont="1" applyBorder="1"/>
    <xf numFmtId="0" fontId="42" fillId="0" borderId="0" xfId="0" applyFont="1" applyFill="1" applyBorder="1"/>
    <xf numFmtId="43" fontId="26" fillId="3" borderId="0" xfId="11" applyFont="1" applyFill="1" applyBorder="1" applyAlignment="1"/>
    <xf numFmtId="43" fontId="26" fillId="3" borderId="3" xfId="11" applyFont="1" applyFill="1" applyBorder="1" applyAlignment="1"/>
    <xf numFmtId="43" fontId="32" fillId="3" borderId="0" xfId="11" applyFont="1" applyFill="1" applyBorder="1"/>
    <xf numFmtId="43" fontId="32" fillId="3" borderId="3" xfId="11" applyFont="1" applyFill="1" applyBorder="1"/>
    <xf numFmtId="43" fontId="32" fillId="3" borderId="5" xfId="11" applyFont="1" applyFill="1" applyBorder="1" applyAlignment="1">
      <alignment vertical="center"/>
    </xf>
    <xf numFmtId="43" fontId="32" fillId="3" borderId="5" xfId="11" applyFont="1" applyFill="1" applyBorder="1" applyAlignment="1"/>
    <xf numFmtId="43" fontId="32" fillId="3" borderId="5" xfId="11" applyFont="1" applyFill="1" applyBorder="1" applyAlignment="1">
      <alignment horizontal="center"/>
    </xf>
    <xf numFmtId="43" fontId="32" fillId="3" borderId="6" xfId="11" applyFont="1" applyFill="1" applyBorder="1" applyAlignment="1">
      <alignment wrapText="1"/>
    </xf>
    <xf numFmtId="43" fontId="30" fillId="3" borderId="5" xfId="11" applyFont="1" applyFill="1" applyBorder="1" applyAlignment="1">
      <alignment horizontal="center" vertical="center"/>
    </xf>
    <xf numFmtId="43" fontId="30" fillId="3" borderId="6" xfId="11" applyFont="1" applyFill="1" applyBorder="1" applyAlignment="1">
      <alignment horizontal="center" vertical="center" wrapText="1"/>
    </xf>
    <xf numFmtId="0" fontId="43" fillId="0" borderId="0" xfId="0" applyFont="1"/>
    <xf numFmtId="43" fontId="31" fillId="3" borderId="5" xfId="11" applyFont="1" applyFill="1" applyBorder="1" applyAlignment="1">
      <alignment horizontal="center"/>
    </xf>
    <xf numFmtId="43" fontId="31" fillId="3" borderId="5" xfId="11" applyFont="1" applyFill="1" applyBorder="1"/>
    <xf numFmtId="43" fontId="31" fillId="3" borderId="6" xfId="11" applyFont="1" applyFill="1" applyBorder="1" applyAlignment="1">
      <alignment horizontal="right"/>
    </xf>
    <xf numFmtId="2" fontId="30" fillId="3" borderId="4" xfId="0" applyNumberFormat="1" applyFont="1" applyFill="1" applyBorder="1" applyAlignment="1">
      <alignment horizontal="left"/>
    </xf>
    <xf numFmtId="2" fontId="31" fillId="3" borderId="5" xfId="0" applyNumberFormat="1" applyFont="1" applyFill="1" applyBorder="1"/>
    <xf numFmtId="0" fontId="30" fillId="3" borderId="5" xfId="0" applyNumberFormat="1" applyFont="1" applyFill="1" applyBorder="1"/>
    <xf numFmtId="43" fontId="31" fillId="3" borderId="6" xfId="11" applyFont="1" applyFill="1" applyBorder="1"/>
    <xf numFmtId="2" fontId="31" fillId="2" borderId="5" xfId="4" applyNumberFormat="1" applyFont="1" applyBorder="1"/>
    <xf numFmtId="43" fontId="31" fillId="4" borderId="5" xfId="11" applyFont="1" applyFill="1" applyBorder="1"/>
    <xf numFmtId="43" fontId="32" fillId="0" borderId="0" xfId="11" applyFont="1"/>
    <xf numFmtId="0" fontId="42" fillId="0" borderId="0" xfId="0" applyNumberFormat="1" applyFont="1"/>
    <xf numFmtId="2" fontId="31" fillId="0" borderId="24" xfId="0" applyNumberFormat="1" applyFont="1" applyBorder="1"/>
    <xf numFmtId="2" fontId="31" fillId="0" borderId="25" xfId="0" applyNumberFormat="1" applyFont="1" applyBorder="1"/>
    <xf numFmtId="43" fontId="31" fillId="0" borderId="25" xfId="11" applyFont="1" applyBorder="1"/>
    <xf numFmtId="0" fontId="31" fillId="0" borderId="25" xfId="0" applyNumberFormat="1" applyFont="1" applyBorder="1"/>
    <xf numFmtId="43" fontId="30" fillId="0" borderId="25" xfId="11" applyFont="1" applyBorder="1"/>
    <xf numFmtId="43" fontId="31" fillId="0" borderId="26" xfId="11" applyFont="1" applyBorder="1"/>
    <xf numFmtId="0" fontId="26" fillId="3" borderId="0" xfId="5" applyFont="1" applyFill="1" applyBorder="1" applyAlignment="1"/>
    <xf numFmtId="0" fontId="26" fillId="3" borderId="3" xfId="5" applyFont="1" applyFill="1" applyBorder="1" applyAlignment="1"/>
    <xf numFmtId="0" fontId="2" fillId="0" borderId="0" xfId="0" applyFont="1" applyFill="1" applyBorder="1"/>
    <xf numFmtId="0" fontId="2" fillId="0" borderId="13" xfId="0" applyFont="1" applyFill="1" applyBorder="1"/>
    <xf numFmtId="0" fontId="2" fillId="0" borderId="16" xfId="0" applyFont="1" applyFill="1" applyBorder="1"/>
    <xf numFmtId="0" fontId="23" fillId="3" borderId="23" xfId="0" applyFont="1" applyFill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43" fontId="29" fillId="0" borderId="13" xfId="11" applyFont="1" applyFill="1" applyBorder="1" applyAlignment="1">
      <alignment horizontal="center" vertical="center"/>
    </xf>
    <xf numFmtId="43" fontId="45" fillId="0" borderId="0" xfId="11" applyFont="1" applyFill="1" applyBorder="1" applyAlignment="1">
      <alignment horizontal="center" vertical="center"/>
    </xf>
    <xf numFmtId="167" fontId="44" fillId="0" borderId="0" xfId="3" applyNumberFormat="1" applyFont="1" applyFill="1" applyBorder="1" applyAlignment="1" applyProtection="1">
      <alignment horizontal="center"/>
    </xf>
    <xf numFmtId="167" fontId="44" fillId="0" borderId="0" xfId="3" applyNumberFormat="1" applyFont="1" applyFill="1" applyBorder="1" applyAlignment="1" applyProtection="1">
      <alignment horizontal="left"/>
    </xf>
    <xf numFmtId="167" fontId="44" fillId="0" borderId="3" xfId="3" applyNumberFormat="1" applyFont="1" applyFill="1" applyBorder="1" applyAlignment="1" applyProtection="1">
      <alignment horizontal="left"/>
    </xf>
    <xf numFmtId="164" fontId="44" fillId="0" borderId="0" xfId="3" applyNumberFormat="1" applyFont="1" applyFill="1" applyBorder="1" applyAlignment="1" applyProtection="1">
      <alignment horizontal="left"/>
    </xf>
    <xf numFmtId="10" fontId="24" fillId="0" borderId="0" xfId="0" applyNumberFormat="1" applyFont="1" applyBorder="1" applyAlignment="1">
      <alignment vertical="center"/>
    </xf>
    <xf numFmtId="10" fontId="24" fillId="0" borderId="13" xfId="9" applyNumberFormat="1" applyFont="1" applyBorder="1" applyAlignment="1">
      <alignment vertical="center"/>
    </xf>
    <xf numFmtId="10" fontId="24" fillId="0" borderId="14" xfId="9" applyNumberFormat="1" applyFont="1" applyBorder="1" applyAlignment="1">
      <alignment vertical="center"/>
    </xf>
    <xf numFmtId="10" fontId="24" fillId="3" borderId="44" xfId="0" applyNumberFormat="1" applyFont="1" applyFill="1" applyBorder="1"/>
    <xf numFmtId="0" fontId="2" fillId="0" borderId="23" xfId="0" applyFont="1" applyFill="1" applyBorder="1"/>
    <xf numFmtId="0" fontId="44" fillId="0" borderId="0" xfId="0" applyFont="1" applyFill="1"/>
    <xf numFmtId="0" fontId="2" fillId="0" borderId="2" xfId="0" applyFont="1" applyFill="1" applyBorder="1"/>
    <xf numFmtId="0" fontId="47" fillId="0" borderId="2" xfId="1" applyFont="1" applyFill="1" applyBorder="1" applyAlignment="1"/>
    <xf numFmtId="0" fontId="47" fillId="0" borderId="0" xfId="1" applyFont="1" applyFill="1" applyBorder="1" applyAlignment="1"/>
    <xf numFmtId="0" fontId="48" fillId="0" borderId="0" xfId="2" applyFont="1" applyFill="1" applyBorder="1" applyAlignment="1" applyProtection="1">
      <alignment horizontal="left"/>
    </xf>
    <xf numFmtId="0" fontId="48" fillId="0" borderId="3" xfId="2" applyFont="1" applyFill="1" applyBorder="1" applyAlignment="1" applyProtection="1">
      <alignment horizontal="left"/>
    </xf>
    <xf numFmtId="167" fontId="44" fillId="0" borderId="0" xfId="0" applyNumberFormat="1" applyFont="1" applyFill="1" applyBorder="1"/>
    <xf numFmtId="164" fontId="44" fillId="0" borderId="0" xfId="0" applyNumberFormat="1" applyFont="1" applyFill="1" applyBorder="1"/>
    <xf numFmtId="0" fontId="44" fillId="0" borderId="0" xfId="0" applyFont="1" applyFill="1" applyBorder="1"/>
    <xf numFmtId="0" fontId="44" fillId="0" borderId="22" xfId="0" applyFont="1" applyFill="1" applyBorder="1"/>
    <xf numFmtId="0" fontId="44" fillId="0" borderId="14" xfId="0" applyFont="1" applyFill="1" applyBorder="1"/>
    <xf numFmtId="3" fontId="44" fillId="0" borderId="14" xfId="0" applyNumberFormat="1" applyFont="1" applyFill="1" applyBorder="1"/>
    <xf numFmtId="14" fontId="44" fillId="0" borderId="14" xfId="0" applyNumberFormat="1" applyFont="1" applyFill="1" applyBorder="1"/>
    <xf numFmtId="0" fontId="44" fillId="0" borderId="17" xfId="0" applyFont="1" applyFill="1" applyBorder="1"/>
    <xf numFmtId="0" fontId="44" fillId="0" borderId="0" xfId="0" applyFont="1" applyFill="1" applyAlignment="1">
      <alignment horizontal="center"/>
    </xf>
    <xf numFmtId="164" fontId="44" fillId="0" borderId="0" xfId="0" applyNumberFormat="1" applyFont="1" applyFill="1"/>
    <xf numFmtId="3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/>
    <xf numFmtId="0" fontId="47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center"/>
    </xf>
    <xf numFmtId="14" fontId="20" fillId="0" borderId="2" xfId="0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14" fontId="49" fillId="0" borderId="0" xfId="0" applyNumberFormat="1" applyFont="1" applyFill="1" applyBorder="1" applyAlignment="1" applyProtection="1">
      <alignment horizontal="left" vertical="center"/>
    </xf>
    <xf numFmtId="164" fontId="49" fillId="0" borderId="0" xfId="0" applyNumberFormat="1" applyFont="1" applyFill="1" applyBorder="1" applyAlignment="1" applyProtection="1">
      <alignment horizontal="right" vertical="center"/>
    </xf>
    <xf numFmtId="3" fontId="20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4" fillId="0" borderId="0" xfId="0" applyFont="1" applyFill="1" applyBorder="1" applyAlignment="1">
      <alignment horizontal="left" vertical="center" wrapText="1"/>
    </xf>
    <xf numFmtId="10" fontId="24" fillId="0" borderId="18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left" vertical="center"/>
    </xf>
    <xf numFmtId="43" fontId="20" fillId="0" borderId="8" xfId="11" applyFont="1" applyFill="1" applyBorder="1" applyAlignment="1">
      <alignment horizontal="left" vertical="top" wrapText="1" indent="2"/>
    </xf>
    <xf numFmtId="0" fontId="44" fillId="0" borderId="3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43" fontId="20" fillId="0" borderId="9" xfId="11" applyFont="1" applyFill="1" applyBorder="1" applyAlignment="1">
      <alignment horizontal="left" vertical="top" wrapText="1" indent="3"/>
    </xf>
    <xf numFmtId="10" fontId="24" fillId="0" borderId="14" xfId="9" applyNumberFormat="1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0" fontId="17" fillId="0" borderId="31" xfId="0" applyFont="1" applyBorder="1"/>
    <xf numFmtId="0" fontId="44" fillId="0" borderId="53" xfId="0" applyFont="1" applyFill="1" applyBorder="1" applyAlignment="1">
      <alignment horizontal="left" vertical="center"/>
    </xf>
    <xf numFmtId="43" fontId="20" fillId="0" borderId="53" xfId="11" applyFont="1" applyFill="1" applyBorder="1" applyAlignment="1">
      <alignment horizontal="left" vertical="top" wrapText="1" indent="2"/>
    </xf>
    <xf numFmtId="169" fontId="20" fillId="0" borderId="53" xfId="0" applyNumberFormat="1" applyFont="1" applyFill="1" applyBorder="1" applyAlignment="1">
      <alignment horizontal="left" vertical="top" indent="1" shrinkToFit="1"/>
    </xf>
    <xf numFmtId="0" fontId="44" fillId="0" borderId="54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left" vertical="center" wrapText="1"/>
    </xf>
    <xf numFmtId="43" fontId="20" fillId="0" borderId="53" xfId="11" applyFont="1" applyFill="1" applyBorder="1" applyAlignment="1">
      <alignment horizontal="center" vertical="center"/>
    </xf>
    <xf numFmtId="14" fontId="20" fillId="0" borderId="53" xfId="0" applyNumberFormat="1" applyFont="1" applyFill="1" applyBorder="1" applyAlignment="1">
      <alignment horizontal="center" vertical="center" wrapText="1"/>
    </xf>
    <xf numFmtId="43" fontId="20" fillId="0" borderId="53" xfId="11" applyFont="1" applyFill="1" applyBorder="1" applyAlignment="1">
      <alignment horizontal="left" vertical="top" wrapText="1" indent="3"/>
    </xf>
    <xf numFmtId="165" fontId="47" fillId="0" borderId="62" xfId="0" applyNumberFormat="1" applyFont="1" applyFill="1" applyBorder="1" applyAlignment="1">
      <alignment horizontal="center"/>
    </xf>
    <xf numFmtId="0" fontId="47" fillId="0" borderId="62" xfId="0" applyFont="1" applyFill="1" applyBorder="1" applyAlignment="1">
      <alignment horizontal="center" vertical="center"/>
    </xf>
    <xf numFmtId="14" fontId="44" fillId="0" borderId="63" xfId="0" applyNumberFormat="1" applyFont="1" applyFill="1" applyBorder="1" applyAlignment="1">
      <alignment horizontal="center" vertical="center"/>
    </xf>
    <xf numFmtId="37" fontId="44" fillId="0" borderId="53" xfId="0" applyNumberFormat="1" applyFont="1" applyFill="1" applyBorder="1" applyAlignment="1">
      <alignment horizontal="center" vertical="center"/>
    </xf>
    <xf numFmtId="43" fontId="20" fillId="0" borderId="53" xfId="11" applyFont="1" applyFill="1" applyBorder="1" applyAlignment="1">
      <alignment horizontal="left" vertical="top" wrapText="1" indent="1"/>
    </xf>
    <xf numFmtId="3" fontId="20" fillId="0" borderId="53" xfId="0" applyNumberFormat="1" applyFont="1" applyFill="1" applyBorder="1" applyAlignment="1">
      <alignment horizontal="right" vertical="top" shrinkToFit="1"/>
    </xf>
    <xf numFmtId="43" fontId="20" fillId="0" borderId="53" xfId="11" applyFont="1" applyFill="1" applyBorder="1" applyAlignment="1">
      <alignment horizontal="left" vertical="top" wrapText="1"/>
    </xf>
    <xf numFmtId="37" fontId="44" fillId="0" borderId="53" xfId="0" quotePrefix="1" applyNumberFormat="1" applyFont="1" applyFill="1" applyBorder="1" applyAlignment="1">
      <alignment horizontal="center" vertical="center"/>
    </xf>
    <xf numFmtId="49" fontId="44" fillId="0" borderId="53" xfId="0" applyNumberFormat="1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left" vertical="center"/>
    </xf>
    <xf numFmtId="3" fontId="20" fillId="0" borderId="54" xfId="0" applyNumberFormat="1" applyFont="1" applyFill="1" applyBorder="1" applyAlignment="1" applyProtection="1">
      <alignment horizontal="center" vertical="center"/>
    </xf>
    <xf numFmtId="14" fontId="20" fillId="0" borderId="63" xfId="0" applyNumberFormat="1" applyFont="1" applyFill="1" applyBorder="1" applyAlignment="1" applyProtection="1">
      <alignment horizontal="left" vertical="center"/>
    </xf>
    <xf numFmtId="14" fontId="49" fillId="0" borderId="53" xfId="0" applyNumberFormat="1" applyFont="1" applyFill="1" applyBorder="1" applyAlignment="1" applyProtection="1">
      <alignment horizontal="left" vertical="center"/>
    </xf>
    <xf numFmtId="164" fontId="49" fillId="0" borderId="53" xfId="0" applyNumberFormat="1" applyFont="1" applyFill="1" applyBorder="1" applyAlignment="1" applyProtection="1">
      <alignment horizontal="right" vertical="center"/>
    </xf>
    <xf numFmtId="167" fontId="44" fillId="0" borderId="66" xfId="3" applyNumberFormat="1" applyFont="1" applyFill="1" applyBorder="1" applyAlignment="1" applyProtection="1">
      <alignment horizontal="left"/>
    </xf>
    <xf numFmtId="167" fontId="44" fillId="0" borderId="30" xfId="3" applyNumberFormat="1" applyFont="1" applyFill="1" applyBorder="1" applyAlignment="1" applyProtection="1">
      <alignment horizontal="left"/>
    </xf>
    <xf numFmtId="164" fontId="44" fillId="0" borderId="6" xfId="3" applyNumberFormat="1" applyFont="1" applyFill="1" applyBorder="1" applyAlignment="1" applyProtection="1">
      <alignment horizontal="left"/>
    </xf>
    <xf numFmtId="164" fontId="44" fillId="0" borderId="6" xfId="0" applyNumberFormat="1" applyFont="1" applyFill="1" applyBorder="1"/>
    <xf numFmtId="0" fontId="47" fillId="0" borderId="4" xfId="1" applyFont="1" applyFill="1" applyBorder="1" applyAlignment="1">
      <alignment horizontal="left" vertical="center"/>
    </xf>
    <xf numFmtId="0" fontId="47" fillId="0" borderId="5" xfId="1" applyFont="1" applyFill="1" applyBorder="1" applyAlignment="1">
      <alignment horizontal="left" vertical="center"/>
    </xf>
    <xf numFmtId="164" fontId="44" fillId="0" borderId="4" xfId="0" applyNumberFormat="1" applyFont="1" applyFill="1" applyBorder="1" applyAlignment="1">
      <alignment horizontal="center"/>
    </xf>
    <xf numFmtId="167" fontId="44" fillId="0" borderId="5" xfId="3" applyNumberFormat="1" applyFont="1" applyFill="1" applyBorder="1" applyAlignment="1" applyProtection="1">
      <alignment horizontal="center"/>
    </xf>
    <xf numFmtId="167" fontId="44" fillId="0" borderId="5" xfId="3" applyNumberFormat="1" applyFont="1" applyFill="1" applyBorder="1" applyAlignment="1" applyProtection="1">
      <alignment horizontal="left"/>
    </xf>
    <xf numFmtId="167" fontId="44" fillId="0" borderId="6" xfId="3" applyNumberFormat="1" applyFont="1" applyFill="1" applyBorder="1" applyAlignment="1" applyProtection="1">
      <alignment horizontal="left"/>
    </xf>
    <xf numFmtId="164" fontId="44" fillId="0" borderId="4" xfId="0" applyNumberFormat="1" applyFont="1" applyFill="1" applyBorder="1"/>
    <xf numFmtId="0" fontId="47" fillId="0" borderId="4" xfId="1" applyFont="1" applyFill="1" applyBorder="1" applyAlignment="1">
      <alignment horizontal="left" vertical="center"/>
    </xf>
    <xf numFmtId="0" fontId="47" fillId="0" borderId="5" xfId="1" applyFont="1" applyFill="1" applyBorder="1" applyAlignment="1">
      <alignment horizontal="left" vertical="center"/>
    </xf>
    <xf numFmtId="0" fontId="44" fillId="0" borderId="53" xfId="0" quotePrefix="1" applyNumberFormat="1" applyFont="1" applyFill="1" applyBorder="1" applyAlignment="1">
      <alignment horizontal="center" vertical="center"/>
    </xf>
    <xf numFmtId="3" fontId="44" fillId="0" borderId="53" xfId="0" applyNumberFormat="1" applyFont="1" applyFill="1" applyBorder="1" applyAlignment="1">
      <alignment horizontal="right" vertical="center"/>
    </xf>
    <xf numFmtId="49" fontId="44" fillId="0" borderId="53" xfId="0" quotePrefix="1" applyNumberFormat="1" applyFont="1" applyFill="1" applyBorder="1" applyAlignment="1">
      <alignment horizontal="center" vertical="center"/>
    </xf>
    <xf numFmtId="167" fontId="44" fillId="0" borderId="6" xfId="0" applyNumberFormat="1" applyFont="1" applyFill="1" applyBorder="1"/>
    <xf numFmtId="0" fontId="31" fillId="0" borderId="0" xfId="0" applyFont="1"/>
    <xf numFmtId="0" fontId="30" fillId="0" borderId="0" xfId="0" applyFont="1"/>
    <xf numFmtId="14" fontId="51" fillId="0" borderId="0" xfId="0" applyNumberFormat="1" applyFont="1" applyAlignment="1">
      <alignment wrapText="1"/>
    </xf>
    <xf numFmtId="0" fontId="31" fillId="0" borderId="0" xfId="0" applyFont="1" applyBorder="1"/>
    <xf numFmtId="14" fontId="51" fillId="0" borderId="5" xfId="0" applyNumberFormat="1" applyFont="1" applyBorder="1" applyAlignment="1">
      <alignment horizontal="left" wrapText="1"/>
    </xf>
    <xf numFmtId="10" fontId="24" fillId="0" borderId="27" xfId="9" applyNumberFormat="1" applyFont="1" applyBorder="1" applyAlignment="1">
      <alignment horizontal="center" vertical="center"/>
    </xf>
    <xf numFmtId="10" fontId="24" fillId="0" borderId="15" xfId="9" applyNumberFormat="1" applyFont="1" applyBorder="1" applyAlignment="1">
      <alignment horizontal="center" vertical="center"/>
    </xf>
    <xf numFmtId="10" fontId="24" fillId="0" borderId="18" xfId="9" applyNumberFormat="1" applyFont="1" applyBorder="1" applyAlignment="1">
      <alignment horizontal="center" vertical="center"/>
    </xf>
    <xf numFmtId="10" fontId="24" fillId="0" borderId="27" xfId="0" applyNumberFormat="1" applyFont="1" applyBorder="1" applyAlignment="1">
      <alignment horizontal="center" vertical="center"/>
    </xf>
    <xf numFmtId="10" fontId="24" fillId="0" borderId="15" xfId="0" applyNumberFormat="1" applyFont="1" applyBorder="1" applyAlignment="1">
      <alignment horizontal="center" vertical="center"/>
    </xf>
    <xf numFmtId="10" fontId="24" fillId="0" borderId="18" xfId="0" applyNumberFormat="1" applyFont="1" applyBorder="1" applyAlignment="1">
      <alignment horizontal="center" vertical="center"/>
    </xf>
    <xf numFmtId="0" fontId="44" fillId="0" borderId="68" xfId="0" applyFont="1" applyFill="1" applyBorder="1" applyAlignment="1">
      <alignment horizontal="left" vertical="center"/>
    </xf>
    <xf numFmtId="0" fontId="44" fillId="0" borderId="68" xfId="0" applyFont="1" applyFill="1" applyBorder="1" applyAlignment="1">
      <alignment horizontal="left" vertical="center" wrapText="1"/>
    </xf>
    <xf numFmtId="43" fontId="20" fillId="0" borderId="68" xfId="11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 wrapText="1"/>
    </xf>
    <xf numFmtId="0" fontId="47" fillId="0" borderId="5" xfId="1" applyFont="1" applyFill="1" applyBorder="1" applyAlignment="1">
      <alignment horizontal="left" vertical="center"/>
    </xf>
    <xf numFmtId="0" fontId="47" fillId="0" borderId="2" xfId="1" applyFont="1" applyFill="1" applyBorder="1" applyAlignment="1"/>
    <xf numFmtId="0" fontId="47" fillId="0" borderId="21" xfId="1" applyFont="1" applyFill="1" applyBorder="1" applyAlignment="1"/>
    <xf numFmtId="0" fontId="44" fillId="0" borderId="1" xfId="1" applyFont="1" applyFill="1" applyBorder="1" applyAlignment="1">
      <alignment horizontal="left"/>
    </xf>
    <xf numFmtId="0" fontId="44" fillId="0" borderId="3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7" fillId="0" borderId="23" xfId="1" applyFont="1" applyFill="1" applyBorder="1" applyAlignment="1"/>
    <xf numFmtId="0" fontId="47" fillId="0" borderId="45" xfId="1" applyFont="1" applyFill="1" applyBorder="1" applyAlignment="1"/>
    <xf numFmtId="0" fontId="47" fillId="0" borderId="46" xfId="1" applyFont="1" applyFill="1" applyBorder="1" applyAlignment="1">
      <alignment horizontal="left"/>
    </xf>
    <xf numFmtId="0" fontId="47" fillId="0" borderId="16" xfId="1" applyFont="1" applyFill="1" applyBorder="1" applyAlignment="1">
      <alignment horizontal="left"/>
    </xf>
    <xf numFmtId="0" fontId="44" fillId="0" borderId="1" xfId="1" applyFont="1" applyFill="1" applyBorder="1" applyAlignment="1">
      <alignment horizontal="center"/>
    </xf>
    <xf numFmtId="0" fontId="44" fillId="0" borderId="3" xfId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47" fillId="0" borderId="64" xfId="1" applyFont="1" applyFill="1" applyBorder="1" applyAlignment="1">
      <alignment horizontal="left"/>
    </xf>
    <xf numFmtId="0" fontId="47" fillId="0" borderId="65" xfId="1" applyFont="1" applyFill="1" applyBorder="1" applyAlignment="1">
      <alignment horizontal="left"/>
    </xf>
    <xf numFmtId="0" fontId="47" fillId="0" borderId="4" xfId="1" applyFont="1" applyFill="1" applyBorder="1" applyAlignment="1">
      <alignment horizontal="left"/>
    </xf>
    <xf numFmtId="0" fontId="47" fillId="0" borderId="5" xfId="1" applyFont="1" applyFill="1" applyBorder="1" applyAlignment="1">
      <alignment horizontal="left"/>
    </xf>
    <xf numFmtId="0" fontId="48" fillId="0" borderId="1" xfId="2" applyFont="1" applyFill="1" applyBorder="1" applyAlignment="1" applyProtection="1">
      <alignment horizontal="left"/>
    </xf>
    <xf numFmtId="0" fontId="48" fillId="0" borderId="3" xfId="2" applyFont="1" applyFill="1" applyBorder="1" applyAlignment="1" applyProtection="1">
      <alignment horizontal="left"/>
    </xf>
    <xf numFmtId="0" fontId="47" fillId="0" borderId="28" xfId="1" applyFont="1" applyFill="1" applyBorder="1" applyAlignment="1">
      <alignment horizontal="left"/>
    </xf>
    <xf numFmtId="0" fontId="47" fillId="0" borderId="8" xfId="1" applyFont="1" applyFill="1" applyBorder="1" applyAlignment="1">
      <alignment horizontal="left"/>
    </xf>
    <xf numFmtId="0" fontId="47" fillId="0" borderId="4" xfId="1" applyFont="1" applyFill="1" applyBorder="1" applyAlignment="1">
      <alignment horizontal="left" vertical="center"/>
    </xf>
    <xf numFmtId="0" fontId="47" fillId="0" borderId="5" xfId="1" applyFont="1" applyFill="1" applyBorder="1" applyAlignment="1">
      <alignment horizontal="left" vertical="center"/>
    </xf>
    <xf numFmtId="0" fontId="47" fillId="0" borderId="24" xfId="1" applyFont="1" applyFill="1" applyBorder="1" applyAlignment="1">
      <alignment horizontal="center"/>
    </xf>
    <xf numFmtId="0" fontId="47" fillId="0" borderId="25" xfId="1" applyFont="1" applyFill="1" applyBorder="1" applyAlignment="1">
      <alignment horizontal="center"/>
    </xf>
    <xf numFmtId="0" fontId="47" fillId="0" borderId="26" xfId="1" applyFont="1" applyFill="1" applyBorder="1" applyAlignment="1">
      <alignment horizontal="center"/>
    </xf>
    <xf numFmtId="0" fontId="47" fillId="0" borderId="56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7" fillId="0" borderId="22" xfId="1" applyFont="1" applyFill="1" applyBorder="1"/>
    <xf numFmtId="0" fontId="47" fillId="0" borderId="47" xfId="1" applyFont="1" applyFill="1" applyBorder="1"/>
    <xf numFmtId="0" fontId="44" fillId="0" borderId="48" xfId="1" applyFont="1" applyFill="1" applyBorder="1" applyAlignment="1">
      <alignment horizontal="center"/>
    </xf>
    <xf numFmtId="0" fontId="44" fillId="0" borderId="17" xfId="1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164" fontId="47" fillId="0" borderId="55" xfId="0" applyNumberFormat="1" applyFont="1" applyFill="1" applyBorder="1" applyAlignment="1">
      <alignment horizontal="center" vertical="center"/>
    </xf>
    <xf numFmtId="164" fontId="47" fillId="0" borderId="57" xfId="0" applyNumberFormat="1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25" fillId="3" borderId="22" xfId="5" applyFont="1" applyFill="1" applyBorder="1"/>
    <xf numFmtId="0" fontId="25" fillId="3" borderId="14" xfId="5" applyFont="1" applyFill="1" applyBorder="1"/>
    <xf numFmtId="0" fontId="26" fillId="3" borderId="14" xfId="5" applyFont="1" applyFill="1" applyBorder="1" applyAlignment="1">
      <alignment horizontal="center"/>
    </xf>
    <xf numFmtId="0" fontId="26" fillId="3" borderId="17" xfId="5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2" fontId="31" fillId="2" borderId="7" xfId="4" applyNumberFormat="1" applyFont="1" applyBorder="1" applyAlignment="1">
      <alignment horizontal="left"/>
    </xf>
    <xf numFmtId="2" fontId="31" fillId="2" borderId="49" xfId="4" applyNumberFormat="1" applyFont="1" applyBorder="1" applyAlignment="1">
      <alignment horizontal="left"/>
    </xf>
    <xf numFmtId="2" fontId="31" fillId="2" borderId="50" xfId="4" applyNumberFormat="1" applyFont="1" applyBorder="1" applyAlignment="1">
      <alignment horizontal="left"/>
    </xf>
    <xf numFmtId="0" fontId="25" fillId="3" borderId="2" xfId="5" applyFont="1" applyFill="1" applyBorder="1"/>
    <xf numFmtId="0" fontId="25" fillId="3" borderId="0" xfId="5" applyFont="1" applyFill="1" applyBorder="1"/>
    <xf numFmtId="0" fontId="34" fillId="3" borderId="0" xfId="2" applyFont="1" applyFill="1" applyBorder="1" applyAlignment="1" applyProtection="1">
      <alignment horizontal="left"/>
    </xf>
    <xf numFmtId="0" fontId="34" fillId="3" borderId="3" xfId="2" applyFont="1" applyFill="1" applyBorder="1" applyAlignment="1" applyProtection="1">
      <alignment horizontal="left"/>
    </xf>
    <xf numFmtId="0" fontId="19" fillId="3" borderId="22" xfId="5" applyFont="1" applyFill="1" applyBorder="1" applyAlignment="1">
      <alignment horizontal="center"/>
    </xf>
    <xf numFmtId="0" fontId="19" fillId="3" borderId="14" xfId="5" applyFont="1" applyFill="1" applyBorder="1" applyAlignment="1">
      <alignment horizontal="center"/>
    </xf>
    <xf numFmtId="0" fontId="19" fillId="3" borderId="17" xfId="5" applyFont="1" applyFill="1" applyBorder="1" applyAlignment="1">
      <alignment horizontal="center"/>
    </xf>
    <xf numFmtId="0" fontId="26" fillId="3" borderId="23" xfId="5" applyFont="1" applyFill="1" applyBorder="1" applyAlignment="1">
      <alignment horizontal="center"/>
    </xf>
    <xf numFmtId="0" fontId="26" fillId="3" borderId="13" xfId="5" applyFont="1" applyFill="1" applyBorder="1" applyAlignment="1">
      <alignment horizontal="center"/>
    </xf>
    <xf numFmtId="0" fontId="26" fillId="3" borderId="16" xfId="5" applyFont="1" applyFill="1" applyBorder="1" applyAlignment="1">
      <alignment horizontal="center"/>
    </xf>
    <xf numFmtId="0" fontId="26" fillId="3" borderId="0" xfId="5" applyFont="1" applyFill="1" applyBorder="1" applyAlignment="1">
      <alignment horizontal="left"/>
    </xf>
    <xf numFmtId="0" fontId="26" fillId="3" borderId="3" xfId="5" applyFont="1" applyFill="1" applyBorder="1" applyAlignment="1">
      <alignment horizontal="left"/>
    </xf>
    <xf numFmtId="0" fontId="25" fillId="3" borderId="24" xfId="5" applyFont="1" applyFill="1" applyBorder="1" applyAlignment="1">
      <alignment horizontal="center" vertical="center" wrapText="1"/>
    </xf>
    <xf numFmtId="0" fontId="25" fillId="3" borderId="25" xfId="5" applyFont="1" applyFill="1" applyBorder="1" applyAlignment="1">
      <alignment horizontal="center" vertical="center" wrapText="1"/>
    </xf>
    <xf numFmtId="0" fontId="25" fillId="3" borderId="26" xfId="5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wrapText="1"/>
    </xf>
    <xf numFmtId="0" fontId="13" fillId="0" borderId="23" xfId="1" applyFont="1" applyBorder="1" applyAlignment="1"/>
    <xf numFmtId="0" fontId="13" fillId="0" borderId="45" xfId="1" applyFont="1" applyBorder="1" applyAlignment="1"/>
    <xf numFmtId="0" fontId="13" fillId="0" borderId="2" xfId="1" applyFont="1" applyBorder="1" applyAlignment="1"/>
    <xf numFmtId="0" fontId="13" fillId="0" borderId="21" xfId="1" applyFont="1" applyBorder="1" applyAlignment="1"/>
    <xf numFmtId="0" fontId="13" fillId="0" borderId="22" xfId="1" applyFont="1" applyBorder="1" applyAlignment="1"/>
    <xf numFmtId="0" fontId="13" fillId="0" borderId="47" xfId="1" applyFont="1" applyBorder="1" applyAlignment="1"/>
    <xf numFmtId="10" fontId="24" fillId="0" borderId="8" xfId="9" applyNumberFormat="1" applyFont="1" applyBorder="1" applyAlignment="1">
      <alignment horizontal="center" vertical="center"/>
    </xf>
    <xf numFmtId="10" fontId="24" fillId="0" borderId="5" xfId="9" applyNumberFormat="1" applyFont="1" applyBorder="1" applyAlignment="1">
      <alignment horizontal="center" vertical="center"/>
    </xf>
    <xf numFmtId="10" fontId="24" fillId="0" borderId="9" xfId="9" applyNumberFormat="1" applyFont="1" applyBorder="1" applyAlignment="1">
      <alignment horizontal="center" vertical="center"/>
    </xf>
    <xf numFmtId="10" fontId="24" fillId="0" borderId="30" xfId="0" applyNumberFormat="1" applyFont="1" applyBorder="1" applyAlignment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10" fontId="24" fillId="0" borderId="3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4" fontId="24" fillId="0" borderId="2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10" fontId="24" fillId="0" borderId="27" xfId="0" applyNumberFormat="1" applyFont="1" applyBorder="1" applyAlignment="1">
      <alignment horizontal="center" vertical="center" wrapText="1"/>
    </xf>
    <xf numFmtId="10" fontId="24" fillId="0" borderId="15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0" fontId="24" fillId="0" borderId="27" xfId="9" applyNumberFormat="1" applyFont="1" applyBorder="1" applyAlignment="1">
      <alignment horizontal="center" vertical="center"/>
    </xf>
    <xf numFmtId="10" fontId="24" fillId="0" borderId="18" xfId="9" applyNumberFormat="1" applyFont="1" applyBorder="1" applyAlignment="1">
      <alignment horizontal="center" vertical="center"/>
    </xf>
    <xf numFmtId="10" fontId="24" fillId="0" borderId="16" xfId="0" applyNumberFormat="1" applyFont="1" applyBorder="1" applyAlignment="1">
      <alignment horizontal="center" vertical="center"/>
    </xf>
    <xf numFmtId="10" fontId="24" fillId="0" borderId="17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0" fontId="24" fillId="0" borderId="52" xfId="9" applyNumberFormat="1" applyFont="1" applyBorder="1" applyAlignment="1">
      <alignment horizontal="center" vertical="center"/>
    </xf>
    <xf numFmtId="0" fontId="23" fillId="3" borderId="13" xfId="5" applyFont="1" applyFill="1" applyBorder="1" applyAlignment="1">
      <alignment horizontal="center" vertical="center" wrapText="1"/>
    </xf>
    <xf numFmtId="0" fontId="23" fillId="3" borderId="0" xfId="5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0" fontId="24" fillId="0" borderId="15" xfId="9" applyNumberFormat="1" applyFont="1" applyBorder="1" applyAlignment="1">
      <alignment horizontal="center" vertical="center"/>
    </xf>
    <xf numFmtId="10" fontId="24" fillId="0" borderId="27" xfId="0" applyNumberFormat="1" applyFont="1" applyBorder="1" applyAlignment="1">
      <alignment horizontal="center" vertical="center"/>
    </xf>
    <xf numFmtId="10" fontId="24" fillId="0" borderId="15" xfId="0" applyNumberFormat="1" applyFont="1" applyBorder="1" applyAlignment="1">
      <alignment horizontal="center" vertical="center"/>
    </xf>
    <xf numFmtId="10" fontId="24" fillId="0" borderId="18" xfId="0" applyNumberFormat="1" applyFont="1" applyBorder="1" applyAlignment="1">
      <alignment horizontal="center" vertical="center"/>
    </xf>
    <xf numFmtId="10" fontId="24" fillId="0" borderId="51" xfId="9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0" fontId="24" fillId="0" borderId="35" xfId="9" applyNumberFormat="1" applyFont="1" applyBorder="1" applyAlignment="1">
      <alignment horizontal="center" vertical="center"/>
    </xf>
    <xf numFmtId="10" fontId="24" fillId="0" borderId="3" xfId="9" applyNumberFormat="1" applyFont="1" applyBorder="1" applyAlignment="1">
      <alignment horizontal="center" vertical="center"/>
    </xf>
    <xf numFmtId="10" fontId="24" fillId="0" borderId="17" xfId="9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37" fontId="52" fillId="0" borderId="53" xfId="0" quotePrefix="1" applyNumberFormat="1" applyFont="1" applyFill="1" applyBorder="1" applyAlignment="1">
      <alignment horizontal="center" vertical="center"/>
    </xf>
    <xf numFmtId="0" fontId="42" fillId="0" borderId="0" xfId="0" applyFont="1" applyBorder="1" applyAlignment="1"/>
    <xf numFmtId="0" fontId="36" fillId="0" borderId="0" xfId="0" applyFont="1" applyFill="1" applyBorder="1" applyAlignment="1"/>
    <xf numFmtId="14" fontId="19" fillId="3" borderId="0" xfId="5" applyNumberFormat="1" applyFont="1" applyFill="1" applyBorder="1" applyAlignment="1"/>
    <xf numFmtId="14" fontId="19" fillId="3" borderId="13" xfId="5" applyNumberFormat="1" applyFont="1" applyFill="1" applyBorder="1" applyAlignment="1"/>
    <xf numFmtId="14" fontId="22" fillId="3" borderId="14" xfId="2" applyNumberFormat="1" applyFont="1" applyFill="1" applyBorder="1" applyAlignment="1" applyProtection="1"/>
    <xf numFmtId="14" fontId="24" fillId="0" borderId="16" xfId="0" applyNumberFormat="1" applyFont="1" applyFill="1" applyBorder="1" applyAlignment="1">
      <alignment vertical="center" wrapText="1"/>
    </xf>
    <xf numFmtId="14" fontId="24" fillId="0" borderId="17" xfId="0" applyNumberFormat="1" applyFont="1" applyFill="1" applyBorder="1" applyAlignment="1">
      <alignment vertical="center" wrapText="1"/>
    </xf>
    <xf numFmtId="169" fontId="20" fillId="0" borderId="53" xfId="0" applyNumberFormat="1" applyFont="1" applyFill="1" applyBorder="1" applyAlignment="1">
      <alignment vertical="top" shrinkToFit="1"/>
    </xf>
    <xf numFmtId="169" fontId="20" fillId="0" borderId="68" xfId="0" applyNumberFormat="1" applyFont="1" applyFill="1" applyBorder="1" applyAlignment="1">
      <alignment vertical="top" shrinkToFit="1"/>
    </xf>
    <xf numFmtId="14" fontId="17" fillId="3" borderId="0" xfId="3" applyNumberFormat="1" applyFont="1" applyFill="1" applyBorder="1" applyAlignment="1">
      <alignment vertical="center"/>
    </xf>
    <xf numFmtId="14" fontId="17" fillId="0" borderId="0" xfId="3" applyNumberFormat="1" applyFont="1" applyBorder="1" applyAlignment="1">
      <alignment vertical="center"/>
    </xf>
    <xf numFmtId="14" fontId="20" fillId="0" borderId="53" xfId="0" applyNumberFormat="1" applyFont="1" applyFill="1" applyBorder="1" applyAlignment="1">
      <alignment vertical="center" wrapText="1"/>
    </xf>
    <xf numFmtId="14" fontId="20" fillId="0" borderId="68" xfId="0" applyNumberFormat="1" applyFont="1" applyFill="1" applyBorder="1" applyAlignment="1">
      <alignment vertical="center" wrapText="1"/>
    </xf>
    <xf numFmtId="14" fontId="21" fillId="0" borderId="8" xfId="0" applyNumberFormat="1" applyFont="1" applyFill="1" applyBorder="1" applyAlignment="1">
      <alignment vertical="center" wrapText="1"/>
    </xf>
    <xf numFmtId="169" fontId="20" fillId="0" borderId="9" xfId="0" applyNumberFormat="1" applyFont="1" applyFill="1" applyBorder="1" applyAlignment="1">
      <alignment vertical="top" shrinkToFit="1"/>
    </xf>
    <xf numFmtId="14" fontId="17" fillId="0" borderId="9" xfId="3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169" fontId="20" fillId="0" borderId="8" xfId="0" applyNumberFormat="1" applyFont="1" applyFill="1" applyBorder="1" applyAlignment="1">
      <alignment vertical="top" shrinkToFit="1"/>
    </xf>
    <xf numFmtId="14" fontId="17" fillId="3" borderId="0" xfId="3" applyNumberFormat="1" applyFont="1" applyFill="1" applyBorder="1" applyAlignment="1"/>
    <xf numFmtId="14" fontId="17" fillId="0" borderId="0" xfId="3" applyNumberFormat="1" applyFont="1" applyBorder="1" applyAlignment="1"/>
    <xf numFmtId="14" fontId="21" fillId="0" borderId="43" xfId="3" applyNumberFormat="1" applyFont="1" applyFill="1" applyBorder="1" applyAlignment="1"/>
    <xf numFmtId="14" fontId="0" fillId="0" borderId="0" xfId="0" applyNumberFormat="1" applyAlignment="1"/>
  </cellXfs>
  <cellStyles count="12">
    <cellStyle name="Excel Built-in Explanatory Text" xfId="1"/>
    <cellStyle name="Hiperlink" xfId="2" builtinId="8"/>
    <cellStyle name="Moeda" xfId="3" builtinId="4"/>
    <cellStyle name="Neutra" xfId="4" builtinId="28"/>
    <cellStyle name="Normal" xfId="0" builtinId="0"/>
    <cellStyle name="Normal 2" xfId="5"/>
    <cellStyle name="Normal 2 10" xfId="6"/>
    <cellStyle name="Normal 4 2" xfId="7"/>
    <cellStyle name="Normal 7" xfId="8"/>
    <cellStyle name="Porcentagem" xfId="9" builtinId="5"/>
    <cellStyle name="Separador de milhares 2" xfId="10"/>
    <cellStyle name="Vírgula" xfId="1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70C0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</xdr:colOff>
      <xdr:row>97</xdr:row>
      <xdr:rowOff>104775</xdr:rowOff>
    </xdr:to>
    <xdr:sp macro="" textlink="">
      <xdr:nvSpPr>
        <xdr:cNvPr id="1336" name="CustomShape 1" hidden="1"/>
        <xdr:cNvSpPr>
          <a:spLocks noChangeArrowheads="1"/>
        </xdr:cNvSpPr>
      </xdr:nvSpPr>
      <xdr:spPr bwMode="auto">
        <a:xfrm>
          <a:off x="0" y="0"/>
          <a:ext cx="13935075" cy="3188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97</xdr:row>
      <xdr:rowOff>104775</xdr:rowOff>
    </xdr:to>
    <xdr:sp macro="" textlink="">
      <xdr:nvSpPr>
        <xdr:cNvPr id="1337" name="CustomShape 1" hidden="1"/>
        <xdr:cNvSpPr>
          <a:spLocks noChangeArrowheads="1"/>
        </xdr:cNvSpPr>
      </xdr:nvSpPr>
      <xdr:spPr bwMode="auto">
        <a:xfrm>
          <a:off x="0" y="0"/>
          <a:ext cx="13935075" cy="3188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97</xdr:row>
      <xdr:rowOff>104775</xdr:rowOff>
    </xdr:to>
    <xdr:sp macro="" textlink="">
      <xdr:nvSpPr>
        <xdr:cNvPr id="1338" name="CustomShape 1" hidden="1"/>
        <xdr:cNvSpPr>
          <a:spLocks noChangeArrowheads="1"/>
        </xdr:cNvSpPr>
      </xdr:nvSpPr>
      <xdr:spPr bwMode="auto">
        <a:xfrm>
          <a:off x="0" y="0"/>
          <a:ext cx="13935075" cy="3188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97</xdr:row>
      <xdr:rowOff>104775</xdr:rowOff>
    </xdr:to>
    <xdr:sp macro="" textlink="">
      <xdr:nvSpPr>
        <xdr:cNvPr id="1339" name="CustomShape 1" hidden="1"/>
        <xdr:cNvSpPr>
          <a:spLocks noChangeArrowheads="1"/>
        </xdr:cNvSpPr>
      </xdr:nvSpPr>
      <xdr:spPr bwMode="auto">
        <a:xfrm>
          <a:off x="0" y="0"/>
          <a:ext cx="13935075" cy="3188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97</xdr:row>
      <xdr:rowOff>104775</xdr:rowOff>
    </xdr:to>
    <xdr:sp macro="" textlink="">
      <xdr:nvSpPr>
        <xdr:cNvPr id="1340" name="CustomShape 1" hidden="1"/>
        <xdr:cNvSpPr>
          <a:spLocks noChangeArrowheads="1"/>
        </xdr:cNvSpPr>
      </xdr:nvSpPr>
      <xdr:spPr bwMode="auto">
        <a:xfrm>
          <a:off x="0" y="0"/>
          <a:ext cx="13935075" cy="3188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2486025</xdr:colOff>
      <xdr:row>92</xdr:row>
      <xdr:rowOff>104775</xdr:rowOff>
    </xdr:to>
    <xdr:sp macro="" textlink="">
      <xdr:nvSpPr>
        <xdr:cNvPr id="1341" name="CustomShape 1" hidden="1"/>
        <xdr:cNvSpPr>
          <a:spLocks noChangeArrowheads="1"/>
        </xdr:cNvSpPr>
      </xdr:nvSpPr>
      <xdr:spPr bwMode="auto">
        <a:xfrm>
          <a:off x="0" y="0"/>
          <a:ext cx="8877300" cy="3073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2486025</xdr:colOff>
      <xdr:row>92</xdr:row>
      <xdr:rowOff>104775</xdr:rowOff>
    </xdr:to>
    <xdr:sp macro="" textlink="">
      <xdr:nvSpPr>
        <xdr:cNvPr id="1342" name="CustomShape 1" hidden="1"/>
        <xdr:cNvSpPr>
          <a:spLocks noChangeArrowheads="1"/>
        </xdr:cNvSpPr>
      </xdr:nvSpPr>
      <xdr:spPr bwMode="auto">
        <a:xfrm>
          <a:off x="0" y="0"/>
          <a:ext cx="8877300" cy="3073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2486025</xdr:colOff>
      <xdr:row>92</xdr:row>
      <xdr:rowOff>104775</xdr:rowOff>
    </xdr:to>
    <xdr:sp macro="" textlink="">
      <xdr:nvSpPr>
        <xdr:cNvPr id="1343" name="CustomShape 1" hidden="1"/>
        <xdr:cNvSpPr>
          <a:spLocks noChangeArrowheads="1"/>
        </xdr:cNvSpPr>
      </xdr:nvSpPr>
      <xdr:spPr bwMode="auto">
        <a:xfrm>
          <a:off x="0" y="0"/>
          <a:ext cx="8877300" cy="3073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2486025</xdr:colOff>
      <xdr:row>92</xdr:row>
      <xdr:rowOff>104775</xdr:rowOff>
    </xdr:to>
    <xdr:sp macro="" textlink="">
      <xdr:nvSpPr>
        <xdr:cNvPr id="1344" name="CustomShape 1" hidden="1"/>
        <xdr:cNvSpPr>
          <a:spLocks noChangeArrowheads="1"/>
        </xdr:cNvSpPr>
      </xdr:nvSpPr>
      <xdr:spPr bwMode="auto">
        <a:xfrm>
          <a:off x="0" y="0"/>
          <a:ext cx="8877300" cy="3073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2486025</xdr:colOff>
      <xdr:row>92</xdr:row>
      <xdr:rowOff>104775</xdr:rowOff>
    </xdr:to>
    <xdr:sp macro="" textlink="">
      <xdr:nvSpPr>
        <xdr:cNvPr id="1345" name="CustomShape 1" hidden="1"/>
        <xdr:cNvSpPr>
          <a:spLocks noChangeArrowheads="1"/>
        </xdr:cNvSpPr>
      </xdr:nvSpPr>
      <xdr:spPr bwMode="auto">
        <a:xfrm>
          <a:off x="0" y="0"/>
          <a:ext cx="8877300" cy="3073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1390650</xdr:colOff>
          <xdr:row>0</xdr:row>
          <xdr:rowOff>95250</xdr:rowOff>
        </xdr:from>
        <xdr:to>
          <xdr:col>2</xdr:col>
          <xdr:colOff>2085975</xdr:colOff>
          <xdr:row>3</xdr:row>
          <xdr:rowOff>142875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571500</xdr:colOff>
          <xdr:row>1</xdr:row>
          <xdr:rowOff>104775</xdr:rowOff>
        </xdr:from>
        <xdr:to>
          <xdr:col>2</xdr:col>
          <xdr:colOff>552450</xdr:colOff>
          <xdr:row>4</xdr:row>
          <xdr:rowOff>123825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1914525</xdr:colOff>
          <xdr:row>1</xdr:row>
          <xdr:rowOff>161925</xdr:rowOff>
        </xdr:from>
        <xdr:to>
          <xdr:col>2</xdr:col>
          <xdr:colOff>342900</xdr:colOff>
          <xdr:row>4</xdr:row>
          <xdr:rowOff>180975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showGridLines="0" tabSelected="1" zoomScale="106" zoomScaleNormal="100" workbookViewId="0">
      <selection activeCell="E66" sqref="E66"/>
    </sheetView>
  </sheetViews>
  <sheetFormatPr defaultColWidth="8" defaultRowHeight="15" x14ac:dyDescent="0.25"/>
  <cols>
    <col min="1" max="1" width="13.140625" style="136" customWidth="1"/>
    <col min="2" max="2" width="16.5703125" style="136" bestFit="1" customWidth="1"/>
    <col min="3" max="3" width="41.7109375" style="136" customWidth="1"/>
    <col min="4" max="4" width="35.5703125" style="136" customWidth="1"/>
    <col min="5" max="5" width="14.85546875" style="151" bestFit="1" customWidth="1"/>
    <col min="6" max="6" width="19.5703125" style="152" bestFit="1" customWidth="1"/>
    <col min="7" max="7" width="14.42578125" style="153" bestFit="1" customWidth="1"/>
    <col min="8" max="8" width="16.140625" style="150" customWidth="1"/>
    <col min="9" max="9" width="11.42578125" style="136" customWidth="1"/>
    <col min="10" max="10" width="8" style="136"/>
    <col min="11" max="18" width="8" style="136" customWidth="1"/>
    <col min="19" max="16384" width="8" style="136"/>
  </cols>
  <sheetData>
    <row r="1" spans="1:8" ht="15.75" customHeight="1" x14ac:dyDescent="0.25">
      <c r="A1" s="135"/>
      <c r="B1" s="120"/>
      <c r="C1" s="120"/>
      <c r="D1" s="120"/>
      <c r="E1" s="120"/>
      <c r="F1" s="120"/>
      <c r="G1" s="125"/>
      <c r="H1" s="121"/>
    </row>
    <row r="2" spans="1:8" ht="15.75" customHeight="1" x14ac:dyDescent="0.35">
      <c r="A2" s="137"/>
      <c r="B2" s="119"/>
      <c r="C2" s="119"/>
      <c r="D2" s="119"/>
      <c r="E2" s="79"/>
      <c r="F2" s="79"/>
      <c r="G2" s="126"/>
      <c r="H2" s="81"/>
    </row>
    <row r="3" spans="1:8" ht="15.75" customHeight="1" x14ac:dyDescent="0.25">
      <c r="A3" s="248" t="s">
        <v>72</v>
      </c>
      <c r="B3" s="249"/>
      <c r="C3" s="249"/>
      <c r="D3" s="249"/>
      <c r="E3" s="249"/>
      <c r="F3" s="249"/>
      <c r="G3" s="249"/>
      <c r="H3" s="250"/>
    </row>
    <row r="4" spans="1:8" ht="12" customHeight="1" x14ac:dyDescent="0.25">
      <c r="A4" s="236" t="s">
        <v>79</v>
      </c>
      <c r="B4" s="237"/>
      <c r="C4" s="237"/>
      <c r="D4" s="237"/>
      <c r="E4" s="237"/>
      <c r="F4" s="237"/>
      <c r="G4" s="237"/>
      <c r="H4" s="238"/>
    </row>
    <row r="5" spans="1:8" ht="12" customHeight="1" x14ac:dyDescent="0.25">
      <c r="A5" s="236" t="s">
        <v>80</v>
      </c>
      <c r="B5" s="237"/>
      <c r="C5" s="237"/>
      <c r="D5" s="237"/>
      <c r="E5" s="237"/>
      <c r="F5" s="237"/>
      <c r="G5" s="237"/>
      <c r="H5" s="238"/>
    </row>
    <row r="6" spans="1:8" ht="12" customHeight="1" x14ac:dyDescent="0.25">
      <c r="A6" s="236" t="s">
        <v>81</v>
      </c>
      <c r="B6" s="237"/>
      <c r="C6" s="237"/>
      <c r="D6" s="237"/>
      <c r="E6" s="237"/>
      <c r="F6" s="237"/>
      <c r="G6" s="237"/>
      <c r="H6" s="238"/>
    </row>
    <row r="7" spans="1:8" ht="19.5" customHeight="1" thickBot="1" x14ac:dyDescent="0.3">
      <c r="A7" s="239" t="s">
        <v>82</v>
      </c>
      <c r="B7" s="240"/>
      <c r="C7" s="240"/>
      <c r="D7" s="240"/>
      <c r="E7" s="240"/>
      <c r="F7" s="240"/>
      <c r="G7" s="240"/>
      <c r="H7" s="241"/>
    </row>
    <row r="8" spans="1:8" ht="20.25" customHeight="1" x14ac:dyDescent="0.25">
      <c r="A8" s="242" t="s">
        <v>58</v>
      </c>
      <c r="B8" s="243"/>
      <c r="C8" s="243"/>
      <c r="D8" s="244"/>
      <c r="E8" s="244"/>
      <c r="F8" s="244"/>
      <c r="G8" s="244"/>
      <c r="H8" s="245"/>
    </row>
    <row r="9" spans="1:8" x14ac:dyDescent="0.25">
      <c r="A9" s="232" t="s">
        <v>59</v>
      </c>
      <c r="B9" s="233"/>
      <c r="C9" s="233"/>
      <c r="D9" s="246"/>
      <c r="E9" s="246"/>
      <c r="F9" s="246"/>
      <c r="G9" s="246"/>
      <c r="H9" s="247"/>
    </row>
    <row r="10" spans="1:8" x14ac:dyDescent="0.25">
      <c r="A10" s="232" t="s">
        <v>60</v>
      </c>
      <c r="B10" s="233"/>
      <c r="C10" s="233"/>
      <c r="D10" s="234"/>
      <c r="E10" s="234"/>
      <c r="F10" s="234"/>
      <c r="G10" s="234"/>
      <c r="H10" s="235"/>
    </row>
    <row r="11" spans="1:8" x14ac:dyDescent="0.25">
      <c r="A11" s="232" t="s">
        <v>61</v>
      </c>
      <c r="B11" s="233"/>
      <c r="C11" s="233"/>
      <c r="D11" s="234"/>
      <c r="E11" s="234"/>
      <c r="F11" s="234"/>
      <c r="G11" s="234"/>
      <c r="H11" s="235"/>
    </row>
    <row r="12" spans="1:8" x14ac:dyDescent="0.25">
      <c r="A12" s="232" t="s">
        <v>62</v>
      </c>
      <c r="B12" s="233"/>
      <c r="C12" s="233"/>
      <c r="D12" s="255"/>
      <c r="E12" s="255"/>
      <c r="F12" s="255"/>
      <c r="G12" s="255"/>
      <c r="H12" s="256"/>
    </row>
    <row r="13" spans="1:8" ht="8.25" customHeight="1" x14ac:dyDescent="0.25">
      <c r="A13" s="138"/>
      <c r="B13" s="139"/>
      <c r="C13" s="139"/>
      <c r="D13" s="140"/>
      <c r="E13" s="140"/>
      <c r="F13" s="140"/>
      <c r="G13" s="140"/>
      <c r="H13" s="141"/>
    </row>
    <row r="14" spans="1:8" x14ac:dyDescent="0.25">
      <c r="A14" s="138" t="s">
        <v>112</v>
      </c>
      <c r="B14" s="139"/>
      <c r="C14" s="139"/>
      <c r="D14" s="140"/>
      <c r="E14" s="140"/>
      <c r="F14" s="140"/>
      <c r="G14" s="140"/>
      <c r="H14" s="141"/>
    </row>
    <row r="15" spans="1:8" ht="10.5" customHeight="1" thickBot="1" x14ac:dyDescent="0.3">
      <c r="A15" s="138"/>
      <c r="B15" s="139"/>
      <c r="C15" s="139"/>
      <c r="D15" s="140"/>
      <c r="E15" s="140"/>
      <c r="F15" s="140"/>
      <c r="G15" s="140"/>
      <c r="H15" s="141"/>
    </row>
    <row r="16" spans="1:8" ht="18.75" customHeight="1" thickBot="1" x14ac:dyDescent="0.3">
      <c r="A16" s="261" t="s">
        <v>42</v>
      </c>
      <c r="B16" s="262"/>
      <c r="C16" s="262"/>
      <c r="D16" s="263"/>
      <c r="E16" s="140"/>
      <c r="F16" s="140"/>
      <c r="G16" s="140"/>
      <c r="H16" s="141"/>
    </row>
    <row r="17" spans="1:8" ht="20.25" customHeight="1" x14ac:dyDescent="0.25">
      <c r="A17" s="257" t="s">
        <v>17</v>
      </c>
      <c r="B17" s="258"/>
      <c r="C17" s="258"/>
      <c r="D17" s="200">
        <v>172740.77</v>
      </c>
      <c r="E17" s="140"/>
      <c r="F17" s="140"/>
      <c r="G17" s="140"/>
      <c r="H17" s="141"/>
    </row>
    <row r="18" spans="1:8" x14ac:dyDescent="0.25">
      <c r="A18" s="253" t="s">
        <v>0</v>
      </c>
      <c r="B18" s="254"/>
      <c r="C18" s="254"/>
      <c r="D18" s="201">
        <f>51799+51795+51797+41440+41438</f>
        <v>238269</v>
      </c>
      <c r="E18" s="127"/>
      <c r="F18" s="128"/>
      <c r="G18" s="128"/>
      <c r="H18" s="129"/>
    </row>
    <row r="19" spans="1:8" x14ac:dyDescent="0.25">
      <c r="A19" s="253" t="s">
        <v>18</v>
      </c>
      <c r="B19" s="254"/>
      <c r="C19" s="254"/>
      <c r="D19" s="202">
        <v>41773</v>
      </c>
      <c r="E19" s="142"/>
      <c r="F19" s="128"/>
      <c r="G19" s="128"/>
      <c r="H19" s="129"/>
    </row>
    <row r="20" spans="1:8" x14ac:dyDescent="0.25">
      <c r="A20" s="253" t="s">
        <v>1</v>
      </c>
      <c r="B20" s="254"/>
      <c r="C20" s="254"/>
      <c r="D20" s="201">
        <v>0</v>
      </c>
      <c r="E20" s="130"/>
      <c r="F20" s="128"/>
      <c r="G20" s="128"/>
      <c r="H20" s="129"/>
    </row>
    <row r="21" spans="1:8" x14ac:dyDescent="0.25">
      <c r="A21" s="253" t="s">
        <v>19</v>
      </c>
      <c r="B21" s="254"/>
      <c r="C21" s="254"/>
      <c r="D21" s="201">
        <v>22.87</v>
      </c>
      <c r="E21" s="130"/>
      <c r="F21" s="128"/>
      <c r="G21" s="128"/>
      <c r="H21" s="129"/>
    </row>
    <row r="22" spans="1:8" x14ac:dyDescent="0.25">
      <c r="A22" s="253" t="s">
        <v>2</v>
      </c>
      <c r="B22" s="254"/>
      <c r="C22" s="254"/>
      <c r="D22" s="202">
        <v>0</v>
      </c>
      <c r="E22" s="143"/>
      <c r="F22" s="128"/>
      <c r="G22" s="128"/>
      <c r="H22" s="129"/>
    </row>
    <row r="23" spans="1:8" x14ac:dyDescent="0.25">
      <c r="A23" s="259" t="s">
        <v>16</v>
      </c>
      <c r="B23" s="260"/>
      <c r="C23" s="260"/>
      <c r="D23" s="201">
        <f>SUM(D17:D22)</f>
        <v>452805.64</v>
      </c>
      <c r="E23" s="143"/>
      <c r="F23" s="128"/>
      <c r="G23" s="128"/>
      <c r="H23" s="129"/>
    </row>
    <row r="24" spans="1:8" x14ac:dyDescent="0.25">
      <c r="A24" s="210" t="s">
        <v>85</v>
      </c>
      <c r="B24" s="211"/>
      <c r="C24" s="231"/>
      <c r="D24" s="201">
        <f>D19</f>
        <v>41773</v>
      </c>
      <c r="E24" s="143"/>
      <c r="F24" s="128"/>
      <c r="G24" s="128"/>
      <c r="H24" s="129"/>
    </row>
    <row r="25" spans="1:8" x14ac:dyDescent="0.25">
      <c r="A25" s="203" t="s">
        <v>102</v>
      </c>
      <c r="B25" s="204"/>
      <c r="C25" s="231"/>
      <c r="D25" s="201">
        <v>0</v>
      </c>
      <c r="E25" s="143"/>
      <c r="F25" s="128"/>
      <c r="G25" s="128"/>
      <c r="H25" s="129"/>
    </row>
    <row r="26" spans="1:8" ht="16.5" customHeight="1" x14ac:dyDescent="0.25">
      <c r="A26" s="259" t="s">
        <v>43</v>
      </c>
      <c r="B26" s="260"/>
      <c r="C26" s="260"/>
      <c r="D26" s="215">
        <f>E83</f>
        <v>233544.28000000003</v>
      </c>
      <c r="E26" s="205" t="s">
        <v>20</v>
      </c>
      <c r="F26" s="206" t="s">
        <v>3</v>
      </c>
      <c r="G26" s="207"/>
      <c r="H26" s="208" t="s">
        <v>4</v>
      </c>
    </row>
    <row r="27" spans="1:8" ht="19.5" customHeight="1" thickBot="1" x14ac:dyDescent="0.3">
      <c r="A27" s="251" t="s">
        <v>44</v>
      </c>
      <c r="B27" s="252"/>
      <c r="C27" s="252"/>
      <c r="D27" s="199">
        <f>D23-D24+D25-D26</f>
        <v>177488.36</v>
      </c>
      <c r="E27" s="209">
        <v>177488.36</v>
      </c>
      <c r="F27" s="207">
        <v>0</v>
      </c>
      <c r="G27" s="207"/>
      <c r="H27" s="208">
        <f>D27-E27-F27</f>
        <v>0</v>
      </c>
    </row>
    <row r="28" spans="1:8" ht="15.75" thickBot="1" x14ac:dyDescent="0.3">
      <c r="A28" s="268"/>
      <c r="B28" s="269"/>
      <c r="C28" s="270"/>
      <c r="D28" s="270">
        <f>SUM(D19:D27)</f>
        <v>947407.15</v>
      </c>
      <c r="E28" s="270"/>
      <c r="F28" s="270"/>
      <c r="G28" s="270"/>
      <c r="H28" s="271"/>
    </row>
    <row r="29" spans="1:8" ht="15.75" thickBot="1" x14ac:dyDescent="0.3">
      <c r="A29" s="144"/>
      <c r="B29" s="144"/>
      <c r="C29" s="144"/>
      <c r="D29" s="144"/>
      <c r="E29" s="143"/>
      <c r="F29" s="144"/>
      <c r="G29" s="144"/>
      <c r="H29" s="144"/>
    </row>
    <row r="30" spans="1:8" ht="15.75" thickBot="1" x14ac:dyDescent="0.3">
      <c r="A30" s="272" t="s">
        <v>5</v>
      </c>
      <c r="B30" s="273"/>
      <c r="C30" s="273"/>
      <c r="D30" s="274" t="s">
        <v>6</v>
      </c>
      <c r="E30" s="275"/>
      <c r="F30" s="275"/>
      <c r="G30" s="275"/>
      <c r="H30" s="276"/>
    </row>
    <row r="31" spans="1:8" ht="15" customHeight="1" thickBot="1" x14ac:dyDescent="0.3">
      <c r="A31" s="277" t="s">
        <v>7</v>
      </c>
      <c r="B31" s="278"/>
      <c r="C31" s="279" t="s">
        <v>8</v>
      </c>
      <c r="D31" s="281" t="s">
        <v>9</v>
      </c>
      <c r="E31" s="282" t="s">
        <v>10</v>
      </c>
      <c r="F31" s="281" t="s">
        <v>83</v>
      </c>
      <c r="G31" s="284" t="s">
        <v>11</v>
      </c>
      <c r="H31" s="264" t="s">
        <v>12</v>
      </c>
    </row>
    <row r="32" spans="1:8" ht="15.75" thickBot="1" x14ac:dyDescent="0.3">
      <c r="A32" s="183" t="s">
        <v>21</v>
      </c>
      <c r="B32" s="184" t="s">
        <v>13</v>
      </c>
      <c r="C32" s="280"/>
      <c r="D32" s="280"/>
      <c r="E32" s="283"/>
      <c r="F32" s="280"/>
      <c r="G32" s="285"/>
      <c r="H32" s="265"/>
    </row>
    <row r="33" spans="1:8" x14ac:dyDescent="0.25">
      <c r="A33" s="185">
        <v>43770</v>
      </c>
      <c r="B33" s="190">
        <v>69</v>
      </c>
      <c r="C33" s="175" t="s">
        <v>104</v>
      </c>
      <c r="D33" s="175" t="s">
        <v>45</v>
      </c>
      <c r="E33" s="189">
        <v>193371</v>
      </c>
      <c r="F33" s="188">
        <v>110101</v>
      </c>
      <c r="G33" s="177">
        <v>43770</v>
      </c>
      <c r="H33" s="178" t="s">
        <v>55</v>
      </c>
    </row>
    <row r="34" spans="1:8" x14ac:dyDescent="0.25">
      <c r="A34" s="185">
        <v>43770</v>
      </c>
      <c r="B34" s="186" t="s">
        <v>90</v>
      </c>
      <c r="C34" s="175" t="s">
        <v>46</v>
      </c>
      <c r="D34" s="175" t="s">
        <v>47</v>
      </c>
      <c r="E34" s="189">
        <v>10.45</v>
      </c>
      <c r="F34" s="188">
        <v>813051200157023</v>
      </c>
      <c r="G34" s="177">
        <v>43770</v>
      </c>
      <c r="H34" s="178" t="s">
        <v>55</v>
      </c>
    </row>
    <row r="35" spans="1:8" x14ac:dyDescent="0.25">
      <c r="A35" s="185">
        <v>43750</v>
      </c>
      <c r="B35" s="190" t="s">
        <v>115</v>
      </c>
      <c r="C35" s="175" t="s">
        <v>56</v>
      </c>
      <c r="D35" s="175" t="s">
        <v>93</v>
      </c>
      <c r="E35" s="182">
        <v>85.7</v>
      </c>
      <c r="F35" s="188">
        <v>110402</v>
      </c>
      <c r="G35" s="177">
        <v>43773</v>
      </c>
      <c r="H35" s="178" t="s">
        <v>55</v>
      </c>
    </row>
    <row r="36" spans="1:8" x14ac:dyDescent="0.25">
      <c r="A36" s="185">
        <v>43780</v>
      </c>
      <c r="B36" s="190">
        <v>97</v>
      </c>
      <c r="C36" s="175" t="s">
        <v>49</v>
      </c>
      <c r="D36" s="175" t="s">
        <v>109</v>
      </c>
      <c r="E36" s="182">
        <v>990</v>
      </c>
      <c r="F36" s="188">
        <v>851162</v>
      </c>
      <c r="G36" s="177">
        <v>43775</v>
      </c>
      <c r="H36" s="178" t="s">
        <v>50</v>
      </c>
    </row>
    <row r="37" spans="1:8" x14ac:dyDescent="0.25">
      <c r="A37" s="185">
        <v>43773</v>
      </c>
      <c r="B37" s="190" t="s">
        <v>116</v>
      </c>
      <c r="C37" s="175" t="s">
        <v>117</v>
      </c>
      <c r="D37" s="175" t="s">
        <v>96</v>
      </c>
      <c r="E37" s="182">
        <v>473.73</v>
      </c>
      <c r="F37" s="188">
        <v>851162</v>
      </c>
      <c r="G37" s="177">
        <v>43775</v>
      </c>
      <c r="H37" s="178" t="s">
        <v>50</v>
      </c>
    </row>
    <row r="38" spans="1:8" x14ac:dyDescent="0.25">
      <c r="A38" s="185">
        <v>43742</v>
      </c>
      <c r="B38" s="190">
        <v>12054</v>
      </c>
      <c r="C38" s="175" t="s">
        <v>118</v>
      </c>
      <c r="D38" s="175" t="s">
        <v>119</v>
      </c>
      <c r="E38" s="182">
        <v>260</v>
      </c>
      <c r="F38" s="188">
        <v>851162</v>
      </c>
      <c r="G38" s="177">
        <v>43775</v>
      </c>
      <c r="H38" s="178" t="s">
        <v>50</v>
      </c>
    </row>
    <row r="39" spans="1:8" x14ac:dyDescent="0.25">
      <c r="A39" s="185">
        <v>43761</v>
      </c>
      <c r="B39" s="190">
        <v>116936</v>
      </c>
      <c r="C39" s="175" t="s">
        <v>120</v>
      </c>
      <c r="D39" s="179" t="s">
        <v>95</v>
      </c>
      <c r="E39" s="176">
        <v>102.82</v>
      </c>
      <c r="F39" s="188">
        <v>851162</v>
      </c>
      <c r="G39" s="177">
        <v>43775</v>
      </c>
      <c r="H39" s="178" t="s">
        <v>50</v>
      </c>
    </row>
    <row r="40" spans="1:8" x14ac:dyDescent="0.25">
      <c r="A40" s="185">
        <v>43773</v>
      </c>
      <c r="B40" s="190" t="s">
        <v>121</v>
      </c>
      <c r="C40" s="175" t="s">
        <v>122</v>
      </c>
      <c r="D40" s="179" t="s">
        <v>123</v>
      </c>
      <c r="E40" s="176">
        <v>20</v>
      </c>
      <c r="F40" s="188">
        <v>851162</v>
      </c>
      <c r="G40" s="177">
        <v>43775</v>
      </c>
      <c r="H40" s="178" t="s">
        <v>50</v>
      </c>
    </row>
    <row r="41" spans="1:8" x14ac:dyDescent="0.25">
      <c r="A41" s="185">
        <v>43770</v>
      </c>
      <c r="B41" s="212" t="s">
        <v>124</v>
      </c>
      <c r="C41" s="175" t="s">
        <v>125</v>
      </c>
      <c r="D41" s="179" t="s">
        <v>126</v>
      </c>
      <c r="E41" s="176">
        <v>64.95</v>
      </c>
      <c r="F41" s="188">
        <v>851162</v>
      </c>
      <c r="G41" s="177">
        <v>43775</v>
      </c>
      <c r="H41" s="178" t="s">
        <v>50</v>
      </c>
    </row>
    <row r="42" spans="1:8" x14ac:dyDescent="0.25">
      <c r="A42" s="185">
        <v>43770</v>
      </c>
      <c r="B42" s="212" t="s">
        <v>127</v>
      </c>
      <c r="C42" s="175" t="s">
        <v>125</v>
      </c>
      <c r="D42" s="179" t="s">
        <v>119</v>
      </c>
      <c r="E42" s="176">
        <v>25.99</v>
      </c>
      <c r="F42" s="188">
        <v>851162</v>
      </c>
      <c r="G42" s="177">
        <v>43775</v>
      </c>
      <c r="H42" s="178" t="s">
        <v>50</v>
      </c>
    </row>
    <row r="43" spans="1:8" x14ac:dyDescent="0.25">
      <c r="A43" s="185">
        <v>43773</v>
      </c>
      <c r="B43" s="190" t="s">
        <v>128</v>
      </c>
      <c r="C43" s="175" t="s">
        <v>105</v>
      </c>
      <c r="D43" s="179" t="s">
        <v>96</v>
      </c>
      <c r="E43" s="176">
        <v>18.98</v>
      </c>
      <c r="F43" s="188">
        <v>851162</v>
      </c>
      <c r="G43" s="177">
        <v>43775</v>
      </c>
      <c r="H43" s="178" t="s">
        <v>50</v>
      </c>
    </row>
    <row r="44" spans="1:8" x14ac:dyDescent="0.25">
      <c r="A44" s="185">
        <v>43770</v>
      </c>
      <c r="B44" s="190" t="s">
        <v>129</v>
      </c>
      <c r="C44" s="175" t="s">
        <v>118</v>
      </c>
      <c r="D44" s="175" t="s">
        <v>119</v>
      </c>
      <c r="E44" s="176">
        <v>180</v>
      </c>
      <c r="F44" s="188">
        <v>851162</v>
      </c>
      <c r="G44" s="177">
        <v>43775</v>
      </c>
      <c r="H44" s="178" t="s">
        <v>50</v>
      </c>
    </row>
    <row r="45" spans="1:8" x14ac:dyDescent="0.25">
      <c r="A45" s="185">
        <v>43771</v>
      </c>
      <c r="B45" s="190" t="s">
        <v>130</v>
      </c>
      <c r="C45" s="175" t="s">
        <v>131</v>
      </c>
      <c r="D45" s="175" t="s">
        <v>95</v>
      </c>
      <c r="E45" s="176">
        <v>43.9</v>
      </c>
      <c r="F45" s="188">
        <v>851162</v>
      </c>
      <c r="G45" s="177">
        <v>43775</v>
      </c>
      <c r="H45" s="178" t="s">
        <v>50</v>
      </c>
    </row>
    <row r="46" spans="1:8" x14ac:dyDescent="0.25">
      <c r="A46" s="185">
        <v>43762</v>
      </c>
      <c r="B46" s="190" t="s">
        <v>132</v>
      </c>
      <c r="C46" s="175" t="s">
        <v>133</v>
      </c>
      <c r="D46" s="175" t="s">
        <v>95</v>
      </c>
      <c r="E46" s="176">
        <v>116.47</v>
      </c>
      <c r="F46" s="188">
        <v>851162</v>
      </c>
      <c r="G46" s="177">
        <v>43775</v>
      </c>
      <c r="H46" s="178" t="s">
        <v>50</v>
      </c>
    </row>
    <row r="47" spans="1:8" x14ac:dyDescent="0.25">
      <c r="A47" s="185">
        <v>43767</v>
      </c>
      <c r="B47" s="190" t="s">
        <v>134</v>
      </c>
      <c r="C47" s="175" t="s">
        <v>135</v>
      </c>
      <c r="D47" s="175" t="s">
        <v>95</v>
      </c>
      <c r="E47" s="176">
        <v>94.6</v>
      </c>
      <c r="F47" s="188">
        <v>851162</v>
      </c>
      <c r="G47" s="177">
        <v>43775</v>
      </c>
      <c r="H47" s="178" t="s">
        <v>50</v>
      </c>
    </row>
    <row r="48" spans="1:8" x14ac:dyDescent="0.25">
      <c r="A48" s="185">
        <v>43759</v>
      </c>
      <c r="B48" s="190">
        <v>200710</v>
      </c>
      <c r="C48" s="175" t="s">
        <v>97</v>
      </c>
      <c r="D48" s="175" t="s">
        <v>51</v>
      </c>
      <c r="E48" s="176">
        <v>100</v>
      </c>
      <c r="F48" s="188">
        <v>851163</v>
      </c>
      <c r="G48" s="177">
        <v>43775</v>
      </c>
      <c r="H48" s="178" t="s">
        <v>50</v>
      </c>
    </row>
    <row r="49" spans="1:8" x14ac:dyDescent="0.25">
      <c r="A49" s="185">
        <v>43760</v>
      </c>
      <c r="B49" s="190" t="s">
        <v>136</v>
      </c>
      <c r="C49" s="175" t="s">
        <v>52</v>
      </c>
      <c r="D49" s="175" t="s">
        <v>51</v>
      </c>
      <c r="E49" s="176">
        <v>173.21</v>
      </c>
      <c r="F49" s="188">
        <v>851163</v>
      </c>
      <c r="G49" s="177">
        <v>43775</v>
      </c>
      <c r="H49" s="178" t="s">
        <v>50</v>
      </c>
    </row>
    <row r="50" spans="1:8" x14ac:dyDescent="0.25">
      <c r="A50" s="185">
        <v>43763</v>
      </c>
      <c r="B50" s="190" t="s">
        <v>137</v>
      </c>
      <c r="C50" s="175" t="s">
        <v>107</v>
      </c>
      <c r="D50" s="179" t="s">
        <v>51</v>
      </c>
      <c r="E50" s="176">
        <v>100</v>
      </c>
      <c r="F50" s="188">
        <v>851163</v>
      </c>
      <c r="G50" s="177">
        <v>43775</v>
      </c>
      <c r="H50" s="178" t="s">
        <v>50</v>
      </c>
    </row>
    <row r="51" spans="1:8" x14ac:dyDescent="0.25">
      <c r="A51" s="185">
        <v>43766</v>
      </c>
      <c r="B51" s="190">
        <v>708978</v>
      </c>
      <c r="C51" s="175" t="s">
        <v>138</v>
      </c>
      <c r="D51" s="179" t="s">
        <v>51</v>
      </c>
      <c r="E51" s="176">
        <v>151.13</v>
      </c>
      <c r="F51" s="188">
        <v>851163</v>
      </c>
      <c r="G51" s="177">
        <v>43775</v>
      </c>
      <c r="H51" s="178" t="s">
        <v>50</v>
      </c>
    </row>
    <row r="52" spans="1:8" x14ac:dyDescent="0.25">
      <c r="A52" s="185">
        <v>43770</v>
      </c>
      <c r="B52" s="190" t="s">
        <v>139</v>
      </c>
      <c r="C52" s="175" t="s">
        <v>52</v>
      </c>
      <c r="D52" s="179" t="s">
        <v>51</v>
      </c>
      <c r="E52" s="176">
        <v>172.05</v>
      </c>
      <c r="F52" s="188">
        <v>851163</v>
      </c>
      <c r="G52" s="177">
        <v>43775</v>
      </c>
      <c r="H52" s="178" t="s">
        <v>50</v>
      </c>
    </row>
    <row r="53" spans="1:8" x14ac:dyDescent="0.25">
      <c r="A53" s="185">
        <v>43761</v>
      </c>
      <c r="B53" s="190">
        <v>570</v>
      </c>
      <c r="C53" s="175" t="s">
        <v>140</v>
      </c>
      <c r="D53" s="175" t="s">
        <v>141</v>
      </c>
      <c r="E53" s="176">
        <v>300</v>
      </c>
      <c r="F53" s="188">
        <v>851164</v>
      </c>
      <c r="G53" s="177">
        <v>43775</v>
      </c>
      <c r="H53" s="178" t="s">
        <v>50</v>
      </c>
    </row>
    <row r="54" spans="1:8" x14ac:dyDescent="0.25">
      <c r="A54" s="185">
        <v>43799</v>
      </c>
      <c r="B54" s="190" t="s">
        <v>91</v>
      </c>
      <c r="C54" s="175" t="s">
        <v>92</v>
      </c>
      <c r="D54" s="175" t="s">
        <v>142</v>
      </c>
      <c r="E54" s="176">
        <v>390.03</v>
      </c>
      <c r="F54" s="188">
        <v>851167</v>
      </c>
      <c r="G54" s="177">
        <v>43775</v>
      </c>
      <c r="H54" s="178" t="s">
        <v>50</v>
      </c>
    </row>
    <row r="55" spans="1:8" x14ac:dyDescent="0.25">
      <c r="A55" s="185">
        <v>43759</v>
      </c>
      <c r="B55" s="186" t="s">
        <v>143</v>
      </c>
      <c r="C55" s="175" t="s">
        <v>144</v>
      </c>
      <c r="D55" s="175" t="s">
        <v>53</v>
      </c>
      <c r="E55" s="176">
        <v>3988.59</v>
      </c>
      <c r="F55" s="213">
        <v>110601</v>
      </c>
      <c r="G55" s="177">
        <v>43775</v>
      </c>
      <c r="H55" s="178" t="s">
        <v>55</v>
      </c>
    </row>
    <row r="56" spans="1:8" x14ac:dyDescent="0.25">
      <c r="A56" s="185">
        <v>43799</v>
      </c>
      <c r="B56" s="191" t="s">
        <v>94</v>
      </c>
      <c r="C56" s="175" t="s">
        <v>54</v>
      </c>
      <c r="D56" s="179" t="s">
        <v>35</v>
      </c>
      <c r="E56" s="176">
        <v>17135.29</v>
      </c>
      <c r="F56" s="188">
        <v>111101</v>
      </c>
      <c r="G56" s="177">
        <v>43780</v>
      </c>
      <c r="H56" s="178" t="s">
        <v>55</v>
      </c>
    </row>
    <row r="57" spans="1:8" x14ac:dyDescent="0.25">
      <c r="A57" s="185">
        <v>43762</v>
      </c>
      <c r="B57" s="214" t="s">
        <v>145</v>
      </c>
      <c r="C57" s="175" t="s">
        <v>98</v>
      </c>
      <c r="D57" s="175" t="s">
        <v>99</v>
      </c>
      <c r="E57" s="176">
        <v>70.989999999999995</v>
      </c>
      <c r="F57" s="188">
        <v>11102</v>
      </c>
      <c r="G57" s="177">
        <v>43780</v>
      </c>
      <c r="H57" s="178" t="s">
        <v>55</v>
      </c>
    </row>
    <row r="58" spans="1:8" x14ac:dyDescent="0.25">
      <c r="A58" s="185">
        <v>43768</v>
      </c>
      <c r="B58" s="190" t="s">
        <v>106</v>
      </c>
      <c r="C58" s="175" t="s">
        <v>146</v>
      </c>
      <c r="D58" s="175" t="s">
        <v>147</v>
      </c>
      <c r="E58" s="176">
        <v>36</v>
      </c>
      <c r="F58" s="188">
        <v>111103</v>
      </c>
      <c r="G58" s="177">
        <v>43780</v>
      </c>
      <c r="H58" s="178" t="s">
        <v>55</v>
      </c>
    </row>
    <row r="59" spans="1:8" x14ac:dyDescent="0.25">
      <c r="A59" s="185">
        <v>43780</v>
      </c>
      <c r="B59" s="190" t="s">
        <v>90</v>
      </c>
      <c r="C59" s="175" t="s">
        <v>46</v>
      </c>
      <c r="D59" s="179" t="s">
        <v>47</v>
      </c>
      <c r="E59" s="187">
        <v>10.45</v>
      </c>
      <c r="F59" s="188">
        <v>893151100077650</v>
      </c>
      <c r="G59" s="177">
        <v>43780</v>
      </c>
      <c r="H59" s="178" t="s">
        <v>48</v>
      </c>
    </row>
    <row r="60" spans="1:8" x14ac:dyDescent="0.25">
      <c r="A60" s="185">
        <v>43761</v>
      </c>
      <c r="B60" s="190" t="s">
        <v>148</v>
      </c>
      <c r="C60" s="175" t="s">
        <v>56</v>
      </c>
      <c r="D60" s="179" t="s">
        <v>93</v>
      </c>
      <c r="E60" s="187">
        <v>191.63</v>
      </c>
      <c r="F60" s="188">
        <v>11015</v>
      </c>
      <c r="G60" s="177">
        <v>43780</v>
      </c>
      <c r="H60" s="178" t="s">
        <v>55</v>
      </c>
    </row>
    <row r="61" spans="1:8" x14ac:dyDescent="0.25">
      <c r="A61" s="185">
        <v>43774</v>
      </c>
      <c r="B61" s="190" t="s">
        <v>149</v>
      </c>
      <c r="C61" s="175" t="s">
        <v>108</v>
      </c>
      <c r="D61" s="175" t="s">
        <v>150</v>
      </c>
      <c r="E61" s="182">
        <v>170</v>
      </c>
      <c r="F61" s="188">
        <v>851165</v>
      </c>
      <c r="G61" s="177">
        <v>43781</v>
      </c>
      <c r="H61" s="178" t="s">
        <v>50</v>
      </c>
    </row>
    <row r="62" spans="1:8" x14ac:dyDescent="0.25">
      <c r="A62" s="185">
        <v>43769</v>
      </c>
      <c r="B62" s="190" t="s">
        <v>91</v>
      </c>
      <c r="C62" s="175" t="s">
        <v>151</v>
      </c>
      <c r="D62" s="175" t="s">
        <v>152</v>
      </c>
      <c r="E62" s="182">
        <v>426.91</v>
      </c>
      <c r="F62" s="188">
        <v>111301</v>
      </c>
      <c r="G62" s="177">
        <v>43782</v>
      </c>
      <c r="H62" s="178" t="s">
        <v>55</v>
      </c>
    </row>
    <row r="63" spans="1:8" x14ac:dyDescent="0.25">
      <c r="A63" s="185">
        <v>43759</v>
      </c>
      <c r="B63" s="372" t="s">
        <v>153</v>
      </c>
      <c r="C63" s="175" t="s">
        <v>154</v>
      </c>
      <c r="D63" s="175" t="s">
        <v>57</v>
      </c>
      <c r="E63" s="182">
        <v>4171.09</v>
      </c>
      <c r="F63" s="188">
        <v>40215</v>
      </c>
      <c r="G63" s="177">
        <v>43787</v>
      </c>
      <c r="H63" s="178" t="s">
        <v>55</v>
      </c>
    </row>
    <row r="64" spans="1:8" x14ac:dyDescent="0.25">
      <c r="A64" s="185">
        <v>43787</v>
      </c>
      <c r="B64" s="190" t="s">
        <v>94</v>
      </c>
      <c r="C64" s="175" t="s">
        <v>155</v>
      </c>
      <c r="D64" s="175" t="s">
        <v>156</v>
      </c>
      <c r="E64" s="182">
        <v>325.11</v>
      </c>
      <c r="F64" s="188">
        <v>851168</v>
      </c>
      <c r="G64" s="177">
        <v>43788</v>
      </c>
      <c r="H64" s="178" t="s">
        <v>50</v>
      </c>
    </row>
    <row r="65" spans="1:8" x14ac:dyDescent="0.25">
      <c r="A65" s="185">
        <v>43776</v>
      </c>
      <c r="B65" s="190">
        <v>233304</v>
      </c>
      <c r="C65" s="175" t="s">
        <v>52</v>
      </c>
      <c r="D65" s="179" t="s">
        <v>51</v>
      </c>
      <c r="E65" s="176">
        <v>167.66</v>
      </c>
      <c r="F65" s="188">
        <v>851168</v>
      </c>
      <c r="G65" s="177">
        <v>43788</v>
      </c>
      <c r="H65" s="178" t="s">
        <v>50</v>
      </c>
    </row>
    <row r="66" spans="1:8" x14ac:dyDescent="0.25">
      <c r="A66" s="185">
        <v>43773</v>
      </c>
      <c r="B66" s="190" t="s">
        <v>157</v>
      </c>
      <c r="C66" s="175" t="s">
        <v>158</v>
      </c>
      <c r="D66" s="175" t="s">
        <v>51</v>
      </c>
      <c r="E66" s="176">
        <v>100</v>
      </c>
      <c r="F66" s="188">
        <v>851168</v>
      </c>
      <c r="G66" s="177">
        <v>43788</v>
      </c>
      <c r="H66" s="178" t="s">
        <v>50</v>
      </c>
    </row>
    <row r="67" spans="1:8" x14ac:dyDescent="0.25">
      <c r="A67" s="185">
        <v>43777</v>
      </c>
      <c r="B67" s="190" t="s">
        <v>159</v>
      </c>
      <c r="C67" s="175" t="s">
        <v>107</v>
      </c>
      <c r="D67" s="175" t="s">
        <v>51</v>
      </c>
      <c r="E67" s="176">
        <v>100</v>
      </c>
      <c r="F67" s="188">
        <v>851168</v>
      </c>
      <c r="G67" s="177">
        <v>43788</v>
      </c>
      <c r="H67" s="178" t="s">
        <v>50</v>
      </c>
    </row>
    <row r="68" spans="1:8" x14ac:dyDescent="0.25">
      <c r="A68" s="185">
        <v>43781</v>
      </c>
      <c r="B68" s="190" t="s">
        <v>160</v>
      </c>
      <c r="C68" s="175" t="s">
        <v>161</v>
      </c>
      <c r="D68" s="175" t="s">
        <v>51</v>
      </c>
      <c r="E68" s="176">
        <v>160.02000000000001</v>
      </c>
      <c r="F68" s="188">
        <v>851168</v>
      </c>
      <c r="G68" s="177">
        <v>43788</v>
      </c>
      <c r="H68" s="178" t="s">
        <v>50</v>
      </c>
    </row>
    <row r="69" spans="1:8" x14ac:dyDescent="0.25">
      <c r="A69" s="185">
        <v>43770</v>
      </c>
      <c r="B69" s="190" t="s">
        <v>162</v>
      </c>
      <c r="C69" s="175" t="s">
        <v>163</v>
      </c>
      <c r="D69" s="175" t="s">
        <v>51</v>
      </c>
      <c r="E69" s="176">
        <v>150</v>
      </c>
      <c r="F69" s="188">
        <v>851168</v>
      </c>
      <c r="G69" s="177">
        <v>43788</v>
      </c>
      <c r="H69" s="178" t="s">
        <v>50</v>
      </c>
    </row>
    <row r="70" spans="1:8" x14ac:dyDescent="0.25">
      <c r="A70" s="185">
        <v>43783</v>
      </c>
      <c r="B70" s="190" t="s">
        <v>164</v>
      </c>
      <c r="C70" s="175" t="s">
        <v>165</v>
      </c>
      <c r="D70" s="175" t="s">
        <v>51</v>
      </c>
      <c r="E70" s="180">
        <v>100</v>
      </c>
      <c r="F70" s="188">
        <v>851168</v>
      </c>
      <c r="G70" s="177">
        <v>43788</v>
      </c>
      <c r="H70" s="178" t="s">
        <v>50</v>
      </c>
    </row>
    <row r="71" spans="1:8" ht="30" x14ac:dyDescent="0.25">
      <c r="A71" s="185">
        <v>43790</v>
      </c>
      <c r="B71" s="190" t="s">
        <v>106</v>
      </c>
      <c r="C71" s="175" t="s">
        <v>166</v>
      </c>
      <c r="D71" s="179" t="s">
        <v>167</v>
      </c>
      <c r="E71" s="180">
        <v>144.4</v>
      </c>
      <c r="F71" s="188">
        <v>551890000140066</v>
      </c>
      <c r="G71" s="177">
        <v>43790</v>
      </c>
      <c r="H71" s="178" t="s">
        <v>55</v>
      </c>
    </row>
    <row r="72" spans="1:8" x14ac:dyDescent="0.25">
      <c r="A72" s="185">
        <v>43761</v>
      </c>
      <c r="B72" s="190" t="s">
        <v>168</v>
      </c>
      <c r="C72" s="175" t="s">
        <v>169</v>
      </c>
      <c r="D72" s="179" t="s">
        <v>100</v>
      </c>
      <c r="E72" s="180">
        <v>143.30000000000001</v>
      </c>
      <c r="F72" s="188">
        <v>112101</v>
      </c>
      <c r="G72" s="177">
        <v>43790</v>
      </c>
      <c r="H72" s="178" t="s">
        <v>55</v>
      </c>
    </row>
    <row r="73" spans="1:8" x14ac:dyDescent="0.25">
      <c r="A73" s="185">
        <v>43788</v>
      </c>
      <c r="B73" s="190">
        <v>270</v>
      </c>
      <c r="C73" s="175" t="s">
        <v>170</v>
      </c>
      <c r="D73" s="179" t="s">
        <v>171</v>
      </c>
      <c r="E73" s="180">
        <v>660</v>
      </c>
      <c r="F73" s="188">
        <v>112102</v>
      </c>
      <c r="G73" s="177">
        <v>43790</v>
      </c>
      <c r="H73" s="178" t="s">
        <v>55</v>
      </c>
    </row>
    <row r="74" spans="1:8" x14ac:dyDescent="0.25">
      <c r="A74" s="185">
        <v>43790</v>
      </c>
      <c r="B74" s="190" t="s">
        <v>90</v>
      </c>
      <c r="C74" s="175" t="s">
        <v>46</v>
      </c>
      <c r="D74" s="179" t="s">
        <v>47</v>
      </c>
      <c r="E74" s="180">
        <v>10.45</v>
      </c>
      <c r="F74" s="188">
        <v>833251200179378</v>
      </c>
      <c r="G74" s="177">
        <v>43790</v>
      </c>
      <c r="H74" s="178" t="s">
        <v>48</v>
      </c>
    </row>
    <row r="75" spans="1:8" x14ac:dyDescent="0.25">
      <c r="A75" s="185">
        <v>43799</v>
      </c>
      <c r="B75" s="190" t="s">
        <v>87</v>
      </c>
      <c r="C75" s="175" t="s">
        <v>103</v>
      </c>
      <c r="D75" s="179" t="s">
        <v>172</v>
      </c>
      <c r="E75" s="180">
        <f>2869.37-901.12</f>
        <v>1968.25</v>
      </c>
      <c r="F75" s="188">
        <v>553150000013679</v>
      </c>
      <c r="G75" s="177">
        <v>43797</v>
      </c>
      <c r="H75" s="178" t="s">
        <v>55</v>
      </c>
    </row>
    <row r="76" spans="1:8" x14ac:dyDescent="0.25">
      <c r="A76" s="185">
        <v>43799</v>
      </c>
      <c r="B76" s="190" t="s">
        <v>87</v>
      </c>
      <c r="C76" s="175" t="s">
        <v>103</v>
      </c>
      <c r="D76" s="179" t="s">
        <v>173</v>
      </c>
      <c r="E76" s="180">
        <v>901.12</v>
      </c>
      <c r="F76" s="188">
        <v>553150000013679</v>
      </c>
      <c r="G76" s="177">
        <v>43797</v>
      </c>
      <c r="H76" s="178" t="s">
        <v>55</v>
      </c>
    </row>
    <row r="77" spans="1:8" x14ac:dyDescent="0.25">
      <c r="A77" s="185">
        <v>43799</v>
      </c>
      <c r="B77" s="190" t="s">
        <v>87</v>
      </c>
      <c r="C77" s="175" t="s">
        <v>88</v>
      </c>
      <c r="D77" s="179" t="s">
        <v>172</v>
      </c>
      <c r="E77" s="180">
        <f>2006.38-593.32</f>
        <v>1413.06</v>
      </c>
      <c r="F77" s="188">
        <v>556503000056959</v>
      </c>
      <c r="G77" s="177">
        <v>43797</v>
      </c>
      <c r="H77" s="178" t="s">
        <v>55</v>
      </c>
    </row>
    <row r="78" spans="1:8" x14ac:dyDescent="0.25">
      <c r="A78" s="185">
        <v>43799</v>
      </c>
      <c r="B78" s="190" t="s">
        <v>87</v>
      </c>
      <c r="C78" s="175" t="s">
        <v>88</v>
      </c>
      <c r="D78" s="179" t="s">
        <v>173</v>
      </c>
      <c r="E78" s="180">
        <v>593.32000000000005</v>
      </c>
      <c r="F78" s="188">
        <v>556503000056959</v>
      </c>
      <c r="G78" s="177">
        <v>43797</v>
      </c>
      <c r="H78" s="178" t="s">
        <v>55</v>
      </c>
    </row>
    <row r="79" spans="1:8" x14ac:dyDescent="0.25">
      <c r="A79" s="185">
        <v>43799</v>
      </c>
      <c r="B79" s="190" t="s">
        <v>87</v>
      </c>
      <c r="C79" s="175" t="s">
        <v>89</v>
      </c>
      <c r="D79" s="179" t="s">
        <v>172</v>
      </c>
      <c r="E79" s="180">
        <f>2900.18-901.12</f>
        <v>1999.06</v>
      </c>
      <c r="F79" s="188">
        <v>112801</v>
      </c>
      <c r="G79" s="177">
        <v>43797</v>
      </c>
      <c r="H79" s="178" t="s">
        <v>55</v>
      </c>
    </row>
    <row r="80" spans="1:8" x14ac:dyDescent="0.25">
      <c r="A80" s="185">
        <v>43799</v>
      </c>
      <c r="B80" s="190" t="s">
        <v>87</v>
      </c>
      <c r="C80" s="175" t="s">
        <v>89</v>
      </c>
      <c r="D80" s="179" t="s">
        <v>173</v>
      </c>
      <c r="E80" s="180">
        <v>901.12</v>
      </c>
      <c r="F80" s="188">
        <v>112801</v>
      </c>
      <c r="G80" s="177">
        <v>43797</v>
      </c>
      <c r="H80" s="178" t="s">
        <v>55</v>
      </c>
    </row>
    <row r="81" spans="1:8" x14ac:dyDescent="0.25">
      <c r="A81" s="185">
        <v>43797</v>
      </c>
      <c r="B81" s="190" t="s">
        <v>90</v>
      </c>
      <c r="C81" s="175" t="s">
        <v>46</v>
      </c>
      <c r="D81" s="179" t="s">
        <v>47</v>
      </c>
      <c r="E81" s="180">
        <v>10.45</v>
      </c>
      <c r="F81" s="188">
        <v>843321200578356</v>
      </c>
      <c r="G81" s="177">
        <v>43797</v>
      </c>
      <c r="H81" s="178" t="s">
        <v>48</v>
      </c>
    </row>
    <row r="82" spans="1:8" ht="30" x14ac:dyDescent="0.25">
      <c r="A82" s="185">
        <v>43770</v>
      </c>
      <c r="B82" s="190" t="s">
        <v>174</v>
      </c>
      <c r="C82" s="175" t="s">
        <v>175</v>
      </c>
      <c r="D82" s="179" t="s">
        <v>176</v>
      </c>
      <c r="E82" s="180">
        <v>251</v>
      </c>
      <c r="F82" s="192">
        <v>112901</v>
      </c>
      <c r="G82" s="181">
        <v>43798</v>
      </c>
      <c r="H82" s="178" t="s">
        <v>55</v>
      </c>
    </row>
    <row r="83" spans="1:8" x14ac:dyDescent="0.25">
      <c r="A83" s="196"/>
      <c r="B83" s="193"/>
      <c r="C83" s="194"/>
      <c r="D83" s="197" t="s">
        <v>14</v>
      </c>
      <c r="E83" s="198">
        <f>SUM(E33:E82)</f>
        <v>233544.28000000003</v>
      </c>
      <c r="F83" s="193"/>
      <c r="G83" s="193"/>
      <c r="H83" s="195"/>
    </row>
    <row r="84" spans="1:8" x14ac:dyDescent="0.25">
      <c r="A84" s="157"/>
      <c r="B84" s="158"/>
      <c r="C84" s="159"/>
      <c r="D84" s="160"/>
      <c r="E84" s="161"/>
      <c r="F84" s="158"/>
      <c r="G84" s="158"/>
      <c r="H84" s="162"/>
    </row>
    <row r="85" spans="1:8" ht="11.25" customHeight="1" thickBot="1" x14ac:dyDescent="0.3">
      <c r="A85" s="145"/>
      <c r="B85" s="146"/>
      <c r="C85" s="146"/>
      <c r="D85" s="146"/>
      <c r="E85" s="146"/>
      <c r="F85" s="147"/>
      <c r="G85" s="148"/>
      <c r="H85" s="149"/>
    </row>
    <row r="86" spans="1:8" ht="9" customHeight="1" thickBot="1" x14ac:dyDescent="0.3">
      <c r="A86" s="266" t="s">
        <v>101</v>
      </c>
      <c r="B86" s="266"/>
      <c r="C86" s="266"/>
      <c r="D86" s="266"/>
      <c r="E86" s="266"/>
      <c r="F86" s="266"/>
      <c r="G86" s="266"/>
      <c r="H86" s="266"/>
    </row>
    <row r="87" spans="1:8" ht="15.75" thickBot="1" x14ac:dyDescent="0.3">
      <c r="A87" s="267"/>
      <c r="B87" s="267"/>
      <c r="C87" s="267"/>
      <c r="D87" s="267"/>
      <c r="E87" s="267"/>
      <c r="F87" s="267"/>
      <c r="G87" s="267"/>
      <c r="H87" s="267"/>
    </row>
    <row r="88" spans="1:8" ht="15.75" thickBot="1" x14ac:dyDescent="0.3">
      <c r="A88" s="267"/>
      <c r="B88" s="267"/>
      <c r="C88" s="267"/>
      <c r="D88" s="267"/>
      <c r="E88" s="267"/>
      <c r="F88" s="267"/>
      <c r="G88" s="267"/>
      <c r="H88" s="267"/>
    </row>
    <row r="89" spans="1:8" ht="7.5" customHeight="1" thickBot="1" x14ac:dyDescent="0.3">
      <c r="A89" s="267"/>
      <c r="B89" s="267"/>
      <c r="C89" s="267"/>
      <c r="D89" s="267"/>
      <c r="E89" s="267"/>
      <c r="F89" s="267"/>
      <c r="G89" s="267"/>
      <c r="H89" s="267"/>
    </row>
    <row r="90" spans="1:8" x14ac:dyDescent="0.25">
      <c r="A90" s="164"/>
      <c r="B90" s="164"/>
      <c r="C90" s="164"/>
      <c r="D90" s="164"/>
      <c r="E90" s="164"/>
      <c r="F90" s="164"/>
      <c r="G90" s="164"/>
      <c r="H90" s="164"/>
    </row>
    <row r="91" spans="1:8" x14ac:dyDescent="0.25">
      <c r="A91" s="163" t="s">
        <v>113</v>
      </c>
      <c r="B91" s="164"/>
      <c r="C91" s="164"/>
      <c r="D91" s="164"/>
      <c r="E91" s="164"/>
      <c r="F91" s="164"/>
      <c r="G91" s="164"/>
      <c r="H91" s="164"/>
    </row>
    <row r="92" spans="1:8" x14ac:dyDescent="0.25">
      <c r="A92" s="163" t="s">
        <v>114</v>
      </c>
      <c r="B92" s="164"/>
      <c r="C92" s="164"/>
      <c r="D92" s="164"/>
      <c r="E92" s="164"/>
      <c r="F92" s="164"/>
      <c r="G92" s="164"/>
      <c r="H92" s="164"/>
    </row>
    <row r="94" spans="1:8" x14ac:dyDescent="0.25">
      <c r="D94" s="150" t="s">
        <v>63</v>
      </c>
    </row>
    <row r="95" spans="1:8" x14ac:dyDescent="0.25">
      <c r="D95" s="154" t="s">
        <v>15</v>
      </c>
    </row>
    <row r="97" spans="4:4" x14ac:dyDescent="0.25">
      <c r="D97" s="155"/>
    </row>
    <row r="98" spans="4:4" x14ac:dyDescent="0.25">
      <c r="D98" s="156"/>
    </row>
  </sheetData>
  <sheetProtection selectLockedCells="1" selectUnlockedCells="1"/>
  <mergeCells count="37">
    <mergeCell ref="A16:D16"/>
    <mergeCell ref="H31:H32"/>
    <mergeCell ref="A86:H89"/>
    <mergeCell ref="A28:B28"/>
    <mergeCell ref="C28:H28"/>
    <mergeCell ref="A30:C30"/>
    <mergeCell ref="D30:H30"/>
    <mergeCell ref="A31:B31"/>
    <mergeCell ref="C31:C32"/>
    <mergeCell ref="D31:D32"/>
    <mergeCell ref="E31:E32"/>
    <mergeCell ref="F31:F32"/>
    <mergeCell ref="G31:G32"/>
    <mergeCell ref="A3:H3"/>
    <mergeCell ref="A4:H4"/>
    <mergeCell ref="A5:H5"/>
    <mergeCell ref="A27:C27"/>
    <mergeCell ref="A21:C21"/>
    <mergeCell ref="A11:C11"/>
    <mergeCell ref="D11:H11"/>
    <mergeCell ref="A12:C12"/>
    <mergeCell ref="D12:H12"/>
    <mergeCell ref="A17:C17"/>
    <mergeCell ref="A18:C18"/>
    <mergeCell ref="A19:C19"/>
    <mergeCell ref="A20:C20"/>
    <mergeCell ref="A22:C22"/>
    <mergeCell ref="A23:C23"/>
    <mergeCell ref="A26:C26"/>
    <mergeCell ref="A10:C10"/>
    <mergeCell ref="D10:H10"/>
    <mergeCell ref="A6:H6"/>
    <mergeCell ref="A7:H7"/>
    <mergeCell ref="A8:C8"/>
    <mergeCell ref="D8:H8"/>
    <mergeCell ref="A9:C9"/>
    <mergeCell ref="D9:H9"/>
  </mergeCells>
  <pageMargins left="0.47244094488188981" right="0.11811023622047245" top="0.19685039370078741" bottom="0.39370078740157483" header="0.51181102362204722" footer="0.51181102362204722"/>
  <pageSetup paperSize="9" scale="55" firstPageNumber="0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177" r:id="rId4">
          <objectPr defaultSize="0" autoPict="0" r:id="rId5">
            <anchor moveWithCells="1" sizeWithCells="1">
              <from>
                <xdr:col>2</xdr:col>
                <xdr:colOff>1390650</xdr:colOff>
                <xdr:row>0</xdr:row>
                <xdr:rowOff>95250</xdr:rowOff>
              </from>
              <to>
                <xdr:col>2</xdr:col>
                <xdr:colOff>2085975</xdr:colOff>
                <xdr:row>3</xdr:row>
                <xdr:rowOff>142875</xdr:rowOff>
              </to>
            </anchor>
          </objectPr>
        </oleObject>
      </mc:Choice>
      <mc:Fallback>
        <oleObject progId="PBrush" shapeId="11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6"/>
  <sheetViews>
    <sheetView showGridLines="0" zoomScaleNormal="100" workbookViewId="0">
      <selection activeCell="N86" sqref="N86"/>
    </sheetView>
  </sheetViews>
  <sheetFormatPr defaultRowHeight="15" x14ac:dyDescent="0.25"/>
  <cols>
    <col min="1" max="1" width="10.85546875" style="83" customWidth="1"/>
    <col min="2" max="2" width="9.5703125" style="83" customWidth="1"/>
    <col min="3" max="3" width="22.7109375" style="83" customWidth="1"/>
    <col min="4" max="4" width="14" style="109" customWidth="1"/>
    <col min="5" max="5" width="8.42578125" style="110" customWidth="1"/>
    <col min="6" max="6" width="10.5703125" style="109" customWidth="1"/>
    <col min="7" max="7" width="10.28515625" style="109" bestFit="1" customWidth="1"/>
    <col min="8" max="8" width="13.28515625" style="109" customWidth="1"/>
    <col min="9" max="10" width="9.140625" style="83"/>
    <col min="11" max="11" width="11.85546875" style="216" bestFit="1" customWidth="1"/>
    <col min="12" max="16384" width="9.140625" style="83"/>
  </cols>
  <sheetData>
    <row r="1" spans="1:8" ht="15" customHeight="1" x14ac:dyDescent="0.25">
      <c r="A1" s="60"/>
      <c r="B1" s="61"/>
      <c r="C1" s="61"/>
      <c r="D1" s="61"/>
      <c r="E1" s="61"/>
      <c r="F1" s="61"/>
      <c r="G1" s="61"/>
      <c r="H1" s="62"/>
    </row>
    <row r="2" spans="1:8" ht="15" customHeight="1" x14ac:dyDescent="0.25">
      <c r="A2" s="84"/>
      <c r="B2" s="85"/>
      <c r="C2" s="85"/>
      <c r="D2" s="85"/>
      <c r="E2" s="85"/>
      <c r="F2" s="85"/>
      <c r="G2" s="86"/>
      <c r="H2" s="87"/>
    </row>
    <row r="3" spans="1:8" ht="15" customHeight="1" x14ac:dyDescent="0.35">
      <c r="A3" s="84"/>
      <c r="B3" s="88"/>
      <c r="C3" s="88"/>
      <c r="D3" s="88"/>
      <c r="E3" s="79"/>
      <c r="F3" s="79"/>
      <c r="G3" s="80"/>
      <c r="H3" s="81"/>
    </row>
    <row r="4" spans="1:8" ht="15" customHeight="1" x14ac:dyDescent="0.25">
      <c r="A4" s="311" t="s">
        <v>72</v>
      </c>
      <c r="B4" s="312"/>
      <c r="C4" s="312"/>
      <c r="D4" s="312"/>
      <c r="E4" s="312"/>
      <c r="F4" s="312"/>
      <c r="G4" s="312"/>
      <c r="H4" s="313"/>
    </row>
    <row r="5" spans="1:8" ht="12" customHeight="1" x14ac:dyDescent="0.25">
      <c r="A5" s="314" t="s">
        <v>75</v>
      </c>
      <c r="B5" s="315"/>
      <c r="C5" s="315"/>
      <c r="D5" s="315"/>
      <c r="E5" s="315"/>
      <c r="F5" s="315"/>
      <c r="G5" s="315"/>
      <c r="H5" s="316"/>
    </row>
    <row r="6" spans="1:8" ht="12" customHeight="1" x14ac:dyDescent="0.25">
      <c r="A6" s="314" t="s">
        <v>76</v>
      </c>
      <c r="B6" s="315"/>
      <c r="C6" s="315"/>
      <c r="D6" s="315"/>
      <c r="E6" s="315"/>
      <c r="F6" s="315"/>
      <c r="G6" s="315"/>
      <c r="H6" s="316"/>
    </row>
    <row r="7" spans="1:8" ht="12" customHeight="1" x14ac:dyDescent="0.25">
      <c r="A7" s="314" t="s">
        <v>77</v>
      </c>
      <c r="B7" s="315"/>
      <c r="C7" s="315"/>
      <c r="D7" s="315"/>
      <c r="E7" s="315"/>
      <c r="F7" s="315"/>
      <c r="G7" s="315"/>
      <c r="H7" s="316"/>
    </row>
    <row r="8" spans="1:8" ht="15" customHeight="1" x14ac:dyDescent="0.25">
      <c r="A8" s="317" t="s">
        <v>73</v>
      </c>
      <c r="B8" s="318"/>
      <c r="C8" s="318"/>
      <c r="D8" s="318"/>
      <c r="E8" s="318"/>
      <c r="F8" s="318"/>
      <c r="G8" s="318"/>
      <c r="H8" s="319"/>
    </row>
    <row r="9" spans="1:8" ht="15" customHeight="1" x14ac:dyDescent="0.25">
      <c r="A9" s="84"/>
      <c r="B9" s="88"/>
      <c r="C9" s="88"/>
      <c r="D9" s="88"/>
      <c r="E9" s="88"/>
      <c r="F9" s="88"/>
      <c r="G9" s="82"/>
      <c r="H9" s="81"/>
    </row>
    <row r="10" spans="1:8" ht="16.5" thickBot="1" x14ac:dyDescent="0.3">
      <c r="A10" s="300"/>
      <c r="B10" s="301"/>
      <c r="C10" s="301"/>
      <c r="D10" s="301"/>
      <c r="E10" s="301"/>
      <c r="F10" s="301"/>
      <c r="G10" s="301"/>
      <c r="H10" s="302"/>
    </row>
    <row r="11" spans="1:8" ht="50.25" customHeight="1" thickBot="1" x14ac:dyDescent="0.3">
      <c r="A11" s="308" t="s">
        <v>177</v>
      </c>
      <c r="B11" s="309"/>
      <c r="C11" s="309"/>
      <c r="D11" s="309"/>
      <c r="E11" s="309"/>
      <c r="F11" s="309"/>
      <c r="G11" s="309"/>
      <c r="H11" s="310"/>
    </row>
    <row r="12" spans="1:8" ht="15.75" x14ac:dyDescent="0.25">
      <c r="A12" s="303"/>
      <c r="B12" s="304"/>
      <c r="C12" s="304"/>
      <c r="D12" s="304"/>
      <c r="E12" s="304"/>
      <c r="F12" s="304"/>
      <c r="G12" s="304"/>
      <c r="H12" s="305"/>
    </row>
    <row r="13" spans="1:8" ht="15.75" x14ac:dyDescent="0.25">
      <c r="A13" s="77" t="s">
        <v>64</v>
      </c>
      <c r="B13" s="78"/>
      <c r="C13" s="78"/>
      <c r="D13" s="117"/>
      <c r="E13" s="117"/>
      <c r="F13" s="117"/>
      <c r="G13" s="117"/>
      <c r="H13" s="118"/>
    </row>
    <row r="14" spans="1:8" ht="15.75" x14ac:dyDescent="0.25">
      <c r="A14" s="296" t="s">
        <v>65</v>
      </c>
      <c r="B14" s="297"/>
      <c r="C14" s="297"/>
      <c r="D14" s="306"/>
      <c r="E14" s="306"/>
      <c r="F14" s="306"/>
      <c r="G14" s="306"/>
      <c r="H14" s="307"/>
    </row>
    <row r="15" spans="1:8" ht="15.75" x14ac:dyDescent="0.25">
      <c r="A15" s="77" t="s">
        <v>66</v>
      </c>
      <c r="B15" s="78"/>
      <c r="C15" s="78"/>
      <c r="D15" s="117"/>
      <c r="E15" s="117"/>
      <c r="F15" s="117"/>
      <c r="G15" s="117"/>
      <c r="H15" s="118"/>
    </row>
    <row r="16" spans="1:8" ht="15.75" x14ac:dyDescent="0.25">
      <c r="A16" s="77" t="s">
        <v>67</v>
      </c>
      <c r="B16" s="78"/>
      <c r="C16" s="78"/>
      <c r="D16" s="89"/>
      <c r="E16" s="76"/>
      <c r="F16" s="89"/>
      <c r="G16" s="89"/>
      <c r="H16" s="90"/>
    </row>
    <row r="17" spans="1:11" ht="15.75" x14ac:dyDescent="0.25">
      <c r="A17" s="296" t="s">
        <v>62</v>
      </c>
      <c r="B17" s="297"/>
      <c r="C17" s="297"/>
      <c r="D17" s="298"/>
      <c r="E17" s="298"/>
      <c r="F17" s="298"/>
      <c r="G17" s="298"/>
      <c r="H17" s="299"/>
    </row>
    <row r="18" spans="1:11" ht="16.5" thickBot="1" x14ac:dyDescent="0.3">
      <c r="A18" s="286"/>
      <c r="B18" s="287"/>
      <c r="C18" s="288"/>
      <c r="D18" s="288"/>
      <c r="E18" s="288"/>
      <c r="F18" s="288"/>
      <c r="G18" s="288"/>
      <c r="H18" s="289"/>
    </row>
    <row r="19" spans="1:11" ht="15.75" x14ac:dyDescent="0.25">
      <c r="A19" s="290"/>
      <c r="B19" s="291"/>
      <c r="C19" s="291"/>
      <c r="D19" s="291"/>
      <c r="E19" s="291"/>
      <c r="F19" s="291"/>
      <c r="G19" s="291"/>
      <c r="H19" s="292"/>
    </row>
    <row r="20" spans="1:11" ht="15.75" x14ac:dyDescent="0.25">
      <c r="A20" s="2"/>
      <c r="B20" s="3"/>
      <c r="C20" s="3"/>
      <c r="D20" s="91"/>
      <c r="E20" s="63"/>
      <c r="F20" s="91"/>
      <c r="G20" s="91"/>
      <c r="H20" s="92"/>
    </row>
    <row r="21" spans="1:11" ht="15.75" x14ac:dyDescent="0.25">
      <c r="A21" s="4"/>
      <c r="B21" s="5"/>
      <c r="C21" s="5"/>
      <c r="D21" s="93"/>
      <c r="E21" s="64"/>
      <c r="F21" s="94"/>
      <c r="G21" s="95"/>
      <c r="H21" s="96"/>
    </row>
    <row r="22" spans="1:11" s="99" customFormat="1" ht="24" x14ac:dyDescent="0.25">
      <c r="A22" s="65" t="s">
        <v>22</v>
      </c>
      <c r="B22" s="66" t="s">
        <v>23</v>
      </c>
      <c r="C22" s="67" t="s">
        <v>28</v>
      </c>
      <c r="D22" s="97" t="s">
        <v>24</v>
      </c>
      <c r="E22" s="68" t="s">
        <v>74</v>
      </c>
      <c r="F22" s="97" t="s">
        <v>25</v>
      </c>
      <c r="G22" s="97" t="s">
        <v>26</v>
      </c>
      <c r="H22" s="98" t="s">
        <v>27</v>
      </c>
      <c r="K22" s="217"/>
    </row>
    <row r="23" spans="1:11" x14ac:dyDescent="0.25">
      <c r="A23" s="69"/>
      <c r="B23" s="70"/>
      <c r="C23" s="71"/>
      <c r="D23" s="100"/>
      <c r="E23" s="72"/>
      <c r="F23" s="101"/>
      <c r="G23" s="101"/>
      <c r="H23" s="102"/>
      <c r="K23" s="218"/>
    </row>
    <row r="24" spans="1:11" x14ac:dyDescent="0.25">
      <c r="A24" s="103" t="s">
        <v>111</v>
      </c>
      <c r="B24" s="104"/>
      <c r="C24" s="104"/>
      <c r="D24" s="101"/>
      <c r="E24" s="105"/>
      <c r="F24" s="101"/>
      <c r="G24" s="101"/>
      <c r="H24" s="106">
        <v>0</v>
      </c>
      <c r="K24" s="218"/>
    </row>
    <row r="25" spans="1:11" x14ac:dyDescent="0.25">
      <c r="A25" s="220">
        <v>43770</v>
      </c>
      <c r="B25" s="73"/>
      <c r="C25" s="74" t="s">
        <v>68</v>
      </c>
      <c r="D25" s="101" t="s">
        <v>70</v>
      </c>
      <c r="E25" s="75">
        <v>300</v>
      </c>
      <c r="F25" s="101">
        <f>300*0.5</f>
        <v>150</v>
      </c>
      <c r="G25" s="101">
        <v>0</v>
      </c>
      <c r="H25" s="106">
        <f>H24+F25-G25</f>
        <v>150</v>
      </c>
      <c r="K25" s="218"/>
    </row>
    <row r="26" spans="1:11" x14ac:dyDescent="0.25">
      <c r="A26" s="220">
        <v>43770</v>
      </c>
      <c r="B26" s="73"/>
      <c r="C26" s="74" t="s">
        <v>68</v>
      </c>
      <c r="D26" s="101" t="s">
        <v>71</v>
      </c>
      <c r="E26" s="75">
        <v>2048</v>
      </c>
      <c r="F26" s="101">
        <f>E26*1</f>
        <v>2048</v>
      </c>
      <c r="G26" s="101">
        <v>0</v>
      </c>
      <c r="H26" s="106">
        <f t="shared" ref="H26:H43" si="0">H25+F26-G26</f>
        <v>2198</v>
      </c>
      <c r="K26" s="218"/>
    </row>
    <row r="27" spans="1:11" x14ac:dyDescent="0.25">
      <c r="A27" s="220">
        <v>43770</v>
      </c>
      <c r="B27" s="73"/>
      <c r="C27" s="107" t="s">
        <v>69</v>
      </c>
      <c r="D27" s="293" t="s">
        <v>86</v>
      </c>
      <c r="E27" s="294"/>
      <c r="F27" s="295"/>
      <c r="G27" s="108">
        <f>H26</f>
        <v>2198</v>
      </c>
      <c r="H27" s="106">
        <f t="shared" si="0"/>
        <v>0</v>
      </c>
      <c r="K27" s="218"/>
    </row>
    <row r="28" spans="1:11" x14ac:dyDescent="0.25">
      <c r="A28" s="220">
        <v>43773</v>
      </c>
      <c r="B28" s="73"/>
      <c r="C28" s="74" t="s">
        <v>68</v>
      </c>
      <c r="D28" s="101" t="s">
        <v>70</v>
      </c>
      <c r="E28" s="75">
        <v>300</v>
      </c>
      <c r="F28" s="101">
        <f>300*0.5</f>
        <v>150</v>
      </c>
      <c r="G28" s="101">
        <v>0</v>
      </c>
      <c r="H28" s="106">
        <f>H27+F28-G28</f>
        <v>150</v>
      </c>
      <c r="K28" s="218"/>
    </row>
    <row r="29" spans="1:11" x14ac:dyDescent="0.25">
      <c r="A29" s="220">
        <v>43773</v>
      </c>
      <c r="B29" s="73"/>
      <c r="C29" s="74" t="s">
        <v>68</v>
      </c>
      <c r="D29" s="101" t="s">
        <v>71</v>
      </c>
      <c r="E29" s="75">
        <v>2049</v>
      </c>
      <c r="F29" s="101">
        <f>E29*1</f>
        <v>2049</v>
      </c>
      <c r="G29" s="101">
        <v>0</v>
      </c>
      <c r="H29" s="106">
        <f>H28+F29-G29</f>
        <v>2199</v>
      </c>
      <c r="K29" s="218"/>
    </row>
    <row r="30" spans="1:11" x14ac:dyDescent="0.25">
      <c r="A30" s="220">
        <v>43773</v>
      </c>
      <c r="B30" s="73"/>
      <c r="C30" s="107" t="s">
        <v>69</v>
      </c>
      <c r="D30" s="293" t="s">
        <v>86</v>
      </c>
      <c r="E30" s="294"/>
      <c r="F30" s="295"/>
      <c r="G30" s="108">
        <f>H29</f>
        <v>2199</v>
      </c>
      <c r="H30" s="106">
        <f>H29+F30-G30</f>
        <v>0</v>
      </c>
      <c r="K30" s="218"/>
    </row>
    <row r="31" spans="1:11" x14ac:dyDescent="0.25">
      <c r="A31" s="220">
        <v>43774</v>
      </c>
      <c r="B31" s="73"/>
      <c r="C31" s="74" t="s">
        <v>68</v>
      </c>
      <c r="D31" s="101" t="s">
        <v>70</v>
      </c>
      <c r="E31" s="75">
        <v>300</v>
      </c>
      <c r="F31" s="101">
        <f>300*0.5</f>
        <v>150</v>
      </c>
      <c r="G31" s="101">
        <v>0</v>
      </c>
      <c r="H31" s="106">
        <f>H27+F31-G31</f>
        <v>150</v>
      </c>
      <c r="K31" s="218"/>
    </row>
    <row r="32" spans="1:11" x14ac:dyDescent="0.25">
      <c r="A32" s="220">
        <v>43774</v>
      </c>
      <c r="B32" s="73"/>
      <c r="C32" s="74" t="s">
        <v>68</v>
      </c>
      <c r="D32" s="101" t="s">
        <v>71</v>
      </c>
      <c r="E32" s="75">
        <v>2049</v>
      </c>
      <c r="F32" s="101">
        <f>E32*1</f>
        <v>2049</v>
      </c>
      <c r="G32" s="101">
        <v>0</v>
      </c>
      <c r="H32" s="106">
        <f t="shared" si="0"/>
        <v>2199</v>
      </c>
      <c r="K32" s="218"/>
    </row>
    <row r="33" spans="1:11" x14ac:dyDescent="0.25">
      <c r="A33" s="220">
        <v>43774</v>
      </c>
      <c r="B33" s="73"/>
      <c r="C33" s="107" t="s">
        <v>69</v>
      </c>
      <c r="D33" s="293" t="s">
        <v>86</v>
      </c>
      <c r="E33" s="294"/>
      <c r="F33" s="295"/>
      <c r="G33" s="108">
        <f>H32</f>
        <v>2199</v>
      </c>
      <c r="H33" s="106">
        <f t="shared" si="0"/>
        <v>0</v>
      </c>
      <c r="K33" s="218"/>
    </row>
    <row r="34" spans="1:11" x14ac:dyDescent="0.25">
      <c r="A34" s="220">
        <v>43775</v>
      </c>
      <c r="B34" s="73"/>
      <c r="C34" s="74" t="s">
        <v>68</v>
      </c>
      <c r="D34" s="101" t="s">
        <v>70</v>
      </c>
      <c r="E34" s="75">
        <v>300</v>
      </c>
      <c r="F34" s="101">
        <f>300*0.5</f>
        <v>150</v>
      </c>
      <c r="G34" s="101">
        <v>0</v>
      </c>
      <c r="H34" s="106">
        <f t="shared" si="0"/>
        <v>150</v>
      </c>
      <c r="K34" s="218"/>
    </row>
    <row r="35" spans="1:11" x14ac:dyDescent="0.25">
      <c r="A35" s="220">
        <v>43775</v>
      </c>
      <c r="B35" s="73"/>
      <c r="C35" s="74" t="s">
        <v>68</v>
      </c>
      <c r="D35" s="101" t="s">
        <v>71</v>
      </c>
      <c r="E35" s="75">
        <v>2047</v>
      </c>
      <c r="F35" s="101">
        <f>E35*1</f>
        <v>2047</v>
      </c>
      <c r="G35" s="101">
        <v>0</v>
      </c>
      <c r="H35" s="106">
        <f t="shared" si="0"/>
        <v>2197</v>
      </c>
      <c r="K35" s="218"/>
    </row>
    <row r="36" spans="1:11" x14ac:dyDescent="0.25">
      <c r="A36" s="220">
        <v>43775</v>
      </c>
      <c r="B36" s="73"/>
      <c r="C36" s="107" t="s">
        <v>69</v>
      </c>
      <c r="D36" s="293" t="s">
        <v>86</v>
      </c>
      <c r="E36" s="294"/>
      <c r="F36" s="295"/>
      <c r="G36" s="108">
        <f>H35</f>
        <v>2197</v>
      </c>
      <c r="H36" s="106">
        <f t="shared" si="0"/>
        <v>0</v>
      </c>
      <c r="K36" s="218"/>
    </row>
    <row r="37" spans="1:11" x14ac:dyDescent="0.25">
      <c r="A37" s="220">
        <v>43776</v>
      </c>
      <c r="B37" s="73"/>
      <c r="C37" s="74" t="s">
        <v>68</v>
      </c>
      <c r="D37" s="101" t="s">
        <v>70</v>
      </c>
      <c r="E37" s="75">
        <v>300</v>
      </c>
      <c r="F37" s="101">
        <f>300*0.5</f>
        <v>150</v>
      </c>
      <c r="G37" s="101">
        <v>0</v>
      </c>
      <c r="H37" s="106">
        <f>H36+F37-G37</f>
        <v>150</v>
      </c>
      <c r="K37" s="218"/>
    </row>
    <row r="38" spans="1:11" x14ac:dyDescent="0.25">
      <c r="A38" s="220">
        <v>43776</v>
      </c>
      <c r="B38" s="73"/>
      <c r="C38" s="74" t="s">
        <v>68</v>
      </c>
      <c r="D38" s="101" t="s">
        <v>71</v>
      </c>
      <c r="E38" s="75">
        <v>2048</v>
      </c>
      <c r="F38" s="101">
        <f>E38*1</f>
        <v>2048</v>
      </c>
      <c r="G38" s="101">
        <v>0</v>
      </c>
      <c r="H38" s="106">
        <f>H37+F38-G38</f>
        <v>2198</v>
      </c>
      <c r="K38" s="218"/>
    </row>
    <row r="39" spans="1:11" x14ac:dyDescent="0.25">
      <c r="A39" s="220">
        <v>43776</v>
      </c>
      <c r="B39" s="73"/>
      <c r="C39" s="107" t="s">
        <v>69</v>
      </c>
      <c r="D39" s="293" t="s">
        <v>86</v>
      </c>
      <c r="E39" s="294"/>
      <c r="F39" s="295"/>
      <c r="G39" s="108">
        <f>H38</f>
        <v>2198</v>
      </c>
      <c r="H39" s="106">
        <f>H38+F39-G39</f>
        <v>0</v>
      </c>
      <c r="K39" s="218"/>
    </row>
    <row r="40" spans="1:11" x14ac:dyDescent="0.25">
      <c r="A40" s="220">
        <v>43777</v>
      </c>
      <c r="B40" s="73"/>
      <c r="C40" s="74" t="s">
        <v>68</v>
      </c>
      <c r="D40" s="101" t="s">
        <v>70</v>
      </c>
      <c r="E40" s="75">
        <v>300</v>
      </c>
      <c r="F40" s="101">
        <f>300*0.5</f>
        <v>150</v>
      </c>
      <c r="G40" s="101">
        <v>0</v>
      </c>
      <c r="H40" s="106">
        <f>H36+F40-G40</f>
        <v>150</v>
      </c>
      <c r="K40" s="218"/>
    </row>
    <row r="41" spans="1:11" x14ac:dyDescent="0.25">
      <c r="A41" s="220">
        <v>43777</v>
      </c>
      <c r="B41" s="73"/>
      <c r="C41" s="74" t="s">
        <v>68</v>
      </c>
      <c r="D41" s="101" t="s">
        <v>71</v>
      </c>
      <c r="E41" s="75">
        <v>2050</v>
      </c>
      <c r="F41" s="101">
        <f>E41*1</f>
        <v>2050</v>
      </c>
      <c r="G41" s="101">
        <v>0</v>
      </c>
      <c r="H41" s="106">
        <f t="shared" si="0"/>
        <v>2200</v>
      </c>
      <c r="K41" s="218"/>
    </row>
    <row r="42" spans="1:11" x14ac:dyDescent="0.25">
      <c r="A42" s="220">
        <v>43777</v>
      </c>
      <c r="B42" s="73"/>
      <c r="C42" s="107" t="s">
        <v>69</v>
      </c>
      <c r="D42" s="293" t="s">
        <v>86</v>
      </c>
      <c r="E42" s="294"/>
      <c r="F42" s="295"/>
      <c r="G42" s="108">
        <f>H41</f>
        <v>2200</v>
      </c>
      <c r="H42" s="106">
        <f t="shared" si="0"/>
        <v>0</v>
      </c>
      <c r="K42" s="218"/>
    </row>
    <row r="43" spans="1:11" x14ac:dyDescent="0.25">
      <c r="A43" s="220">
        <v>43780</v>
      </c>
      <c r="B43" s="73"/>
      <c r="C43" s="74" t="s">
        <v>68</v>
      </c>
      <c r="D43" s="101" t="s">
        <v>70</v>
      </c>
      <c r="E43" s="75">
        <v>300</v>
      </c>
      <c r="F43" s="101">
        <f>300*0.5</f>
        <v>150</v>
      </c>
      <c r="G43" s="101">
        <v>0</v>
      </c>
      <c r="H43" s="106">
        <f t="shared" si="0"/>
        <v>150</v>
      </c>
      <c r="K43" s="218"/>
    </row>
    <row r="44" spans="1:11" x14ac:dyDescent="0.25">
      <c r="A44" s="220">
        <v>43780</v>
      </c>
      <c r="B44" s="73"/>
      <c r="C44" s="74" t="s">
        <v>68</v>
      </c>
      <c r="D44" s="101" t="s">
        <v>71</v>
      </c>
      <c r="E44" s="75">
        <v>2049</v>
      </c>
      <c r="F44" s="101">
        <f>E44*1</f>
        <v>2049</v>
      </c>
      <c r="G44" s="101">
        <v>0</v>
      </c>
      <c r="H44" s="106">
        <f t="shared" ref="H44:H81" si="1">H43+F44-G44</f>
        <v>2199</v>
      </c>
      <c r="K44" s="218"/>
    </row>
    <row r="45" spans="1:11" x14ac:dyDescent="0.25">
      <c r="A45" s="220">
        <v>43780</v>
      </c>
      <c r="B45" s="73"/>
      <c r="C45" s="107" t="s">
        <v>69</v>
      </c>
      <c r="D45" s="293" t="s">
        <v>86</v>
      </c>
      <c r="E45" s="294"/>
      <c r="F45" s="295"/>
      <c r="G45" s="108">
        <f>H44</f>
        <v>2199</v>
      </c>
      <c r="H45" s="106">
        <f t="shared" si="1"/>
        <v>0</v>
      </c>
      <c r="K45" s="218"/>
    </row>
    <row r="46" spans="1:11" x14ac:dyDescent="0.25">
      <c r="A46" s="220">
        <v>43781</v>
      </c>
      <c r="B46" s="73"/>
      <c r="C46" s="74" t="s">
        <v>68</v>
      </c>
      <c r="D46" s="101" t="s">
        <v>70</v>
      </c>
      <c r="E46" s="75">
        <v>300</v>
      </c>
      <c r="F46" s="101">
        <f>300*0.5</f>
        <v>150</v>
      </c>
      <c r="G46" s="101">
        <v>0</v>
      </c>
      <c r="H46" s="106">
        <f t="shared" si="1"/>
        <v>150</v>
      </c>
      <c r="K46" s="218"/>
    </row>
    <row r="47" spans="1:11" x14ac:dyDescent="0.25">
      <c r="A47" s="220">
        <v>43781</v>
      </c>
      <c r="B47" s="73"/>
      <c r="C47" s="74" t="s">
        <v>68</v>
      </c>
      <c r="D47" s="101" t="s">
        <v>71</v>
      </c>
      <c r="E47" s="75">
        <v>2047</v>
      </c>
      <c r="F47" s="101">
        <f>E47*1</f>
        <v>2047</v>
      </c>
      <c r="G47" s="101">
        <v>0</v>
      </c>
      <c r="H47" s="106">
        <f t="shared" si="1"/>
        <v>2197</v>
      </c>
    </row>
    <row r="48" spans="1:11" x14ac:dyDescent="0.25">
      <c r="A48" s="220">
        <v>43781</v>
      </c>
      <c r="B48" s="73"/>
      <c r="C48" s="107" t="s">
        <v>69</v>
      </c>
      <c r="D48" s="293" t="s">
        <v>86</v>
      </c>
      <c r="E48" s="294"/>
      <c r="F48" s="295"/>
      <c r="G48" s="108">
        <f>H47</f>
        <v>2197</v>
      </c>
      <c r="H48" s="106">
        <f t="shared" si="1"/>
        <v>0</v>
      </c>
    </row>
    <row r="49" spans="1:8" x14ac:dyDescent="0.25">
      <c r="A49" s="220">
        <v>43782</v>
      </c>
      <c r="B49" s="73"/>
      <c r="C49" s="74" t="s">
        <v>68</v>
      </c>
      <c r="D49" s="101" t="s">
        <v>70</v>
      </c>
      <c r="E49" s="75">
        <v>300</v>
      </c>
      <c r="F49" s="101">
        <f>300*0.5</f>
        <v>150</v>
      </c>
      <c r="G49" s="101">
        <v>0</v>
      </c>
      <c r="H49" s="106">
        <f t="shared" si="1"/>
        <v>150</v>
      </c>
    </row>
    <row r="50" spans="1:8" x14ac:dyDescent="0.25">
      <c r="A50" s="220">
        <v>43782</v>
      </c>
      <c r="B50" s="73"/>
      <c r="C50" s="74" t="s">
        <v>68</v>
      </c>
      <c r="D50" s="101" t="s">
        <v>71</v>
      </c>
      <c r="E50" s="75">
        <v>2047</v>
      </c>
      <c r="F50" s="101">
        <f>E50*1</f>
        <v>2047</v>
      </c>
      <c r="G50" s="101">
        <v>0</v>
      </c>
      <c r="H50" s="106">
        <f t="shared" si="1"/>
        <v>2197</v>
      </c>
    </row>
    <row r="51" spans="1:8" x14ac:dyDescent="0.25">
      <c r="A51" s="220">
        <v>43782</v>
      </c>
      <c r="B51" s="73"/>
      <c r="C51" s="107" t="s">
        <v>69</v>
      </c>
      <c r="D51" s="293" t="s">
        <v>86</v>
      </c>
      <c r="E51" s="294"/>
      <c r="F51" s="295"/>
      <c r="G51" s="108">
        <f>H50</f>
        <v>2197</v>
      </c>
      <c r="H51" s="106">
        <f t="shared" si="1"/>
        <v>0</v>
      </c>
    </row>
    <row r="52" spans="1:8" x14ac:dyDescent="0.25">
      <c r="A52" s="220">
        <v>43783</v>
      </c>
      <c r="B52" s="73"/>
      <c r="C52" s="74" t="s">
        <v>68</v>
      </c>
      <c r="D52" s="101" t="s">
        <v>70</v>
      </c>
      <c r="E52" s="75">
        <v>300</v>
      </c>
      <c r="F52" s="101">
        <f>300*0.5</f>
        <v>150</v>
      </c>
      <c r="G52" s="101">
        <v>0</v>
      </c>
      <c r="H52" s="106">
        <f t="shared" si="1"/>
        <v>150</v>
      </c>
    </row>
    <row r="53" spans="1:8" x14ac:dyDescent="0.25">
      <c r="A53" s="220">
        <v>43783</v>
      </c>
      <c r="B53" s="73"/>
      <c r="C53" s="74" t="s">
        <v>68</v>
      </c>
      <c r="D53" s="101" t="s">
        <v>71</v>
      </c>
      <c r="E53" s="75">
        <v>2049</v>
      </c>
      <c r="F53" s="101">
        <f>E53*1</f>
        <v>2049</v>
      </c>
      <c r="G53" s="101">
        <v>0</v>
      </c>
      <c r="H53" s="106">
        <f t="shared" si="1"/>
        <v>2199</v>
      </c>
    </row>
    <row r="54" spans="1:8" x14ac:dyDescent="0.25">
      <c r="A54" s="220">
        <v>43783</v>
      </c>
      <c r="B54" s="73"/>
      <c r="C54" s="107" t="s">
        <v>69</v>
      </c>
      <c r="D54" s="293" t="s">
        <v>86</v>
      </c>
      <c r="E54" s="294"/>
      <c r="F54" s="295"/>
      <c r="G54" s="108">
        <f>H53</f>
        <v>2199</v>
      </c>
      <c r="H54" s="106">
        <f t="shared" si="1"/>
        <v>0</v>
      </c>
    </row>
    <row r="55" spans="1:8" x14ac:dyDescent="0.25">
      <c r="A55" s="220">
        <v>43787</v>
      </c>
      <c r="B55" s="73"/>
      <c r="C55" s="74" t="s">
        <v>68</v>
      </c>
      <c r="D55" s="101" t="s">
        <v>70</v>
      </c>
      <c r="E55" s="75">
        <v>300</v>
      </c>
      <c r="F55" s="101">
        <f>300*0.5</f>
        <v>150</v>
      </c>
      <c r="G55" s="101">
        <v>0</v>
      </c>
      <c r="H55" s="106">
        <f t="shared" si="1"/>
        <v>150</v>
      </c>
    </row>
    <row r="56" spans="1:8" x14ac:dyDescent="0.25">
      <c r="A56" s="220">
        <v>43787</v>
      </c>
      <c r="B56" s="73"/>
      <c r="C56" s="74" t="s">
        <v>68</v>
      </c>
      <c r="D56" s="101" t="s">
        <v>71</v>
      </c>
      <c r="E56" s="75">
        <v>2049</v>
      </c>
      <c r="F56" s="101">
        <f>E56*1</f>
        <v>2049</v>
      </c>
      <c r="G56" s="101">
        <v>0</v>
      </c>
      <c r="H56" s="106">
        <f t="shared" si="1"/>
        <v>2199</v>
      </c>
    </row>
    <row r="57" spans="1:8" x14ac:dyDescent="0.25">
      <c r="A57" s="220">
        <v>43787</v>
      </c>
      <c r="B57" s="73"/>
      <c r="C57" s="107" t="s">
        <v>69</v>
      </c>
      <c r="D57" s="293" t="s">
        <v>86</v>
      </c>
      <c r="E57" s="294"/>
      <c r="F57" s="295"/>
      <c r="G57" s="108">
        <f>H56</f>
        <v>2199</v>
      </c>
      <c r="H57" s="106">
        <f t="shared" si="1"/>
        <v>0</v>
      </c>
    </row>
    <row r="58" spans="1:8" x14ac:dyDescent="0.25">
      <c r="A58" s="220">
        <v>43788</v>
      </c>
      <c r="B58" s="73"/>
      <c r="C58" s="74" t="s">
        <v>68</v>
      </c>
      <c r="D58" s="101" t="s">
        <v>70</v>
      </c>
      <c r="E58" s="75">
        <v>300</v>
      </c>
      <c r="F58" s="101">
        <f>300*0.5</f>
        <v>150</v>
      </c>
      <c r="G58" s="101">
        <v>0</v>
      </c>
      <c r="H58" s="106">
        <f t="shared" si="1"/>
        <v>150</v>
      </c>
    </row>
    <row r="59" spans="1:8" x14ac:dyDescent="0.25">
      <c r="A59" s="220">
        <v>43788</v>
      </c>
      <c r="B59" s="73"/>
      <c r="C59" s="74" t="s">
        <v>68</v>
      </c>
      <c r="D59" s="101" t="s">
        <v>71</v>
      </c>
      <c r="E59" s="75">
        <v>2047</v>
      </c>
      <c r="F59" s="101">
        <f>E59*1</f>
        <v>2047</v>
      </c>
      <c r="G59" s="101">
        <v>0</v>
      </c>
      <c r="H59" s="106">
        <f t="shared" si="1"/>
        <v>2197</v>
      </c>
    </row>
    <row r="60" spans="1:8" x14ac:dyDescent="0.25">
      <c r="A60" s="220">
        <v>43788</v>
      </c>
      <c r="B60" s="73"/>
      <c r="C60" s="107" t="s">
        <v>69</v>
      </c>
      <c r="D60" s="293" t="s">
        <v>86</v>
      </c>
      <c r="E60" s="294"/>
      <c r="F60" s="295"/>
      <c r="G60" s="108">
        <f>H59</f>
        <v>2197</v>
      </c>
      <c r="H60" s="106">
        <f t="shared" si="1"/>
        <v>0</v>
      </c>
    </row>
    <row r="61" spans="1:8" x14ac:dyDescent="0.25">
      <c r="A61" s="220">
        <v>43790</v>
      </c>
      <c r="B61" s="73"/>
      <c r="C61" s="74" t="s">
        <v>68</v>
      </c>
      <c r="D61" s="101" t="s">
        <v>70</v>
      </c>
      <c r="E61" s="75">
        <v>300</v>
      </c>
      <c r="F61" s="101">
        <f>300*0.5</f>
        <v>150</v>
      </c>
      <c r="G61" s="101">
        <v>0</v>
      </c>
      <c r="H61" s="106">
        <f t="shared" si="1"/>
        <v>150</v>
      </c>
    </row>
    <row r="62" spans="1:8" x14ac:dyDescent="0.25">
      <c r="A62" s="220">
        <v>43790</v>
      </c>
      <c r="B62" s="73"/>
      <c r="C62" s="74" t="s">
        <v>68</v>
      </c>
      <c r="D62" s="101" t="s">
        <v>71</v>
      </c>
      <c r="E62" s="75">
        <v>2048</v>
      </c>
      <c r="F62" s="101">
        <f>E62*1</f>
        <v>2048</v>
      </c>
      <c r="G62" s="101">
        <v>0</v>
      </c>
      <c r="H62" s="106">
        <f t="shared" si="1"/>
        <v>2198</v>
      </c>
    </row>
    <row r="63" spans="1:8" x14ac:dyDescent="0.25">
      <c r="A63" s="220">
        <v>43790</v>
      </c>
      <c r="B63" s="73"/>
      <c r="C63" s="107" t="s">
        <v>69</v>
      </c>
      <c r="D63" s="293" t="s">
        <v>86</v>
      </c>
      <c r="E63" s="294"/>
      <c r="F63" s="295"/>
      <c r="G63" s="108">
        <f>H62</f>
        <v>2198</v>
      </c>
      <c r="H63" s="106">
        <f t="shared" si="1"/>
        <v>0</v>
      </c>
    </row>
    <row r="64" spans="1:8" x14ac:dyDescent="0.25">
      <c r="A64" s="69">
        <v>43791</v>
      </c>
      <c r="B64" s="73"/>
      <c r="C64" s="74" t="s">
        <v>68</v>
      </c>
      <c r="D64" s="101" t="s">
        <v>70</v>
      </c>
      <c r="E64" s="75">
        <v>300</v>
      </c>
      <c r="F64" s="101">
        <f>300*0.5</f>
        <v>150</v>
      </c>
      <c r="G64" s="101">
        <v>0</v>
      </c>
      <c r="H64" s="106">
        <f t="shared" si="1"/>
        <v>150</v>
      </c>
    </row>
    <row r="65" spans="1:8" x14ac:dyDescent="0.25">
      <c r="A65" s="69">
        <v>43791</v>
      </c>
      <c r="B65" s="73"/>
      <c r="C65" s="74" t="s">
        <v>68</v>
      </c>
      <c r="D65" s="101" t="s">
        <v>71</v>
      </c>
      <c r="E65" s="75">
        <v>2050</v>
      </c>
      <c r="F65" s="101">
        <f>E65*1</f>
        <v>2050</v>
      </c>
      <c r="G65" s="101">
        <v>0</v>
      </c>
      <c r="H65" s="106">
        <f t="shared" si="1"/>
        <v>2200</v>
      </c>
    </row>
    <row r="66" spans="1:8" x14ac:dyDescent="0.25">
      <c r="A66" s="69">
        <v>43791</v>
      </c>
      <c r="B66" s="73"/>
      <c r="C66" s="107" t="s">
        <v>69</v>
      </c>
      <c r="D66" s="293" t="s">
        <v>86</v>
      </c>
      <c r="E66" s="294"/>
      <c r="F66" s="295"/>
      <c r="G66" s="108">
        <f>H65</f>
        <v>2200</v>
      </c>
      <c r="H66" s="106">
        <f t="shared" si="1"/>
        <v>0</v>
      </c>
    </row>
    <row r="67" spans="1:8" x14ac:dyDescent="0.25">
      <c r="A67" s="69">
        <v>43794</v>
      </c>
      <c r="B67" s="73"/>
      <c r="C67" s="74" t="s">
        <v>68</v>
      </c>
      <c r="D67" s="101" t="s">
        <v>70</v>
      </c>
      <c r="E67" s="75">
        <v>300</v>
      </c>
      <c r="F67" s="101">
        <f>300*0.5</f>
        <v>150</v>
      </c>
      <c r="G67" s="101">
        <v>0</v>
      </c>
      <c r="H67" s="106">
        <f t="shared" si="1"/>
        <v>150</v>
      </c>
    </row>
    <row r="68" spans="1:8" x14ac:dyDescent="0.25">
      <c r="A68" s="69">
        <v>43794</v>
      </c>
      <c r="B68" s="73"/>
      <c r="C68" s="74" t="s">
        <v>68</v>
      </c>
      <c r="D68" s="101" t="s">
        <v>71</v>
      </c>
      <c r="E68" s="75">
        <v>2049</v>
      </c>
      <c r="F68" s="101">
        <f>E68*1</f>
        <v>2049</v>
      </c>
      <c r="G68" s="101">
        <v>0</v>
      </c>
      <c r="H68" s="106">
        <f t="shared" si="1"/>
        <v>2199</v>
      </c>
    </row>
    <row r="69" spans="1:8" x14ac:dyDescent="0.25">
      <c r="A69" s="69">
        <v>43794</v>
      </c>
      <c r="B69" s="73"/>
      <c r="C69" s="107" t="s">
        <v>69</v>
      </c>
      <c r="D69" s="293" t="s">
        <v>86</v>
      </c>
      <c r="E69" s="294"/>
      <c r="F69" s="295"/>
      <c r="G69" s="108">
        <f>H68</f>
        <v>2199</v>
      </c>
      <c r="H69" s="106">
        <f t="shared" si="1"/>
        <v>0</v>
      </c>
    </row>
    <row r="70" spans="1:8" x14ac:dyDescent="0.25">
      <c r="A70" s="69">
        <v>43795</v>
      </c>
      <c r="B70" s="73"/>
      <c r="C70" s="74" t="s">
        <v>68</v>
      </c>
      <c r="D70" s="101" t="s">
        <v>70</v>
      </c>
      <c r="E70" s="75">
        <v>300</v>
      </c>
      <c r="F70" s="101">
        <f>300*0.5</f>
        <v>150</v>
      </c>
      <c r="G70" s="101">
        <v>0</v>
      </c>
      <c r="H70" s="106">
        <f t="shared" si="1"/>
        <v>150</v>
      </c>
    </row>
    <row r="71" spans="1:8" x14ac:dyDescent="0.25">
      <c r="A71" s="69">
        <v>43795</v>
      </c>
      <c r="B71" s="73"/>
      <c r="C71" s="74" t="s">
        <v>68</v>
      </c>
      <c r="D71" s="101" t="s">
        <v>71</v>
      </c>
      <c r="E71" s="75">
        <v>2048</v>
      </c>
      <c r="F71" s="101">
        <f>E71*1</f>
        <v>2048</v>
      </c>
      <c r="G71" s="101">
        <v>0</v>
      </c>
      <c r="H71" s="106">
        <f t="shared" si="1"/>
        <v>2198</v>
      </c>
    </row>
    <row r="72" spans="1:8" x14ac:dyDescent="0.25">
      <c r="A72" s="69">
        <v>43795</v>
      </c>
      <c r="B72" s="73"/>
      <c r="C72" s="107" t="s">
        <v>69</v>
      </c>
      <c r="D72" s="293" t="s">
        <v>86</v>
      </c>
      <c r="E72" s="294"/>
      <c r="F72" s="295"/>
      <c r="G72" s="108">
        <v>2198</v>
      </c>
      <c r="H72" s="106">
        <f t="shared" si="1"/>
        <v>0</v>
      </c>
    </row>
    <row r="73" spans="1:8" x14ac:dyDescent="0.25">
      <c r="A73" s="69">
        <v>43796</v>
      </c>
      <c r="B73" s="73"/>
      <c r="C73" s="74" t="s">
        <v>68</v>
      </c>
      <c r="D73" s="101" t="s">
        <v>70</v>
      </c>
      <c r="E73" s="75">
        <v>300</v>
      </c>
      <c r="F73" s="101">
        <f>300*0.5</f>
        <v>150</v>
      </c>
      <c r="G73" s="101">
        <v>0</v>
      </c>
      <c r="H73" s="106">
        <f t="shared" si="1"/>
        <v>150</v>
      </c>
    </row>
    <row r="74" spans="1:8" x14ac:dyDescent="0.25">
      <c r="A74" s="69">
        <v>43796</v>
      </c>
      <c r="B74" s="73"/>
      <c r="C74" s="74" t="s">
        <v>68</v>
      </c>
      <c r="D74" s="101" t="s">
        <v>71</v>
      </c>
      <c r="E74" s="75">
        <v>2050</v>
      </c>
      <c r="F74" s="101">
        <f>E74*1</f>
        <v>2050</v>
      </c>
      <c r="G74" s="101">
        <v>0</v>
      </c>
      <c r="H74" s="106">
        <f t="shared" si="1"/>
        <v>2200</v>
      </c>
    </row>
    <row r="75" spans="1:8" x14ac:dyDescent="0.25">
      <c r="A75" s="69">
        <v>43796</v>
      </c>
      <c r="B75" s="73"/>
      <c r="C75" s="107" t="s">
        <v>69</v>
      </c>
      <c r="D75" s="293" t="s">
        <v>86</v>
      </c>
      <c r="E75" s="294"/>
      <c r="F75" s="295"/>
      <c r="G75" s="108">
        <f>H74</f>
        <v>2200</v>
      </c>
      <c r="H75" s="106">
        <f t="shared" si="1"/>
        <v>0</v>
      </c>
    </row>
    <row r="76" spans="1:8" x14ac:dyDescent="0.25">
      <c r="A76" s="69">
        <v>43797</v>
      </c>
      <c r="B76" s="73"/>
      <c r="C76" s="74" t="s">
        <v>68</v>
      </c>
      <c r="D76" s="101" t="s">
        <v>70</v>
      </c>
      <c r="E76" s="75">
        <v>300</v>
      </c>
      <c r="F76" s="101">
        <f>300*0.5</f>
        <v>150</v>
      </c>
      <c r="G76" s="101">
        <v>0</v>
      </c>
      <c r="H76" s="106">
        <f t="shared" si="1"/>
        <v>150</v>
      </c>
    </row>
    <row r="77" spans="1:8" x14ac:dyDescent="0.25">
      <c r="A77" s="69">
        <v>43797</v>
      </c>
      <c r="B77" s="73"/>
      <c r="C77" s="74" t="s">
        <v>68</v>
      </c>
      <c r="D77" s="101" t="s">
        <v>71</v>
      </c>
      <c r="E77" s="75">
        <v>2049</v>
      </c>
      <c r="F77" s="101">
        <f>E77*1</f>
        <v>2049</v>
      </c>
      <c r="G77" s="101">
        <v>0</v>
      </c>
      <c r="H77" s="106">
        <f t="shared" si="1"/>
        <v>2199</v>
      </c>
    </row>
    <row r="78" spans="1:8" x14ac:dyDescent="0.25">
      <c r="A78" s="69">
        <v>43797</v>
      </c>
      <c r="B78" s="73"/>
      <c r="C78" s="107" t="s">
        <v>69</v>
      </c>
      <c r="D78" s="293" t="s">
        <v>86</v>
      </c>
      <c r="E78" s="294"/>
      <c r="F78" s="295"/>
      <c r="G78" s="108">
        <f>H77</f>
        <v>2199</v>
      </c>
      <c r="H78" s="106">
        <f t="shared" si="1"/>
        <v>0</v>
      </c>
    </row>
    <row r="79" spans="1:8" x14ac:dyDescent="0.25">
      <c r="A79" s="69">
        <v>43798</v>
      </c>
      <c r="B79" s="73"/>
      <c r="C79" s="74" t="s">
        <v>68</v>
      </c>
      <c r="D79" s="101" t="s">
        <v>70</v>
      </c>
      <c r="E79" s="75">
        <v>300</v>
      </c>
      <c r="F79" s="101">
        <f>300*0.5</f>
        <v>150</v>
      </c>
      <c r="G79" s="101">
        <v>0</v>
      </c>
      <c r="H79" s="106">
        <f t="shared" si="1"/>
        <v>150</v>
      </c>
    </row>
    <row r="80" spans="1:8" x14ac:dyDescent="0.25">
      <c r="A80" s="69">
        <v>43798</v>
      </c>
      <c r="B80" s="73"/>
      <c r="C80" s="74" t="s">
        <v>68</v>
      </c>
      <c r="D80" s="101" t="s">
        <v>71</v>
      </c>
      <c r="E80" s="75">
        <v>2050</v>
      </c>
      <c r="F80" s="101">
        <f>E80*1</f>
        <v>2050</v>
      </c>
      <c r="G80" s="101">
        <v>0</v>
      </c>
      <c r="H80" s="106">
        <f t="shared" si="1"/>
        <v>2200</v>
      </c>
    </row>
    <row r="81" spans="1:11" ht="15.75" thickBot="1" x14ac:dyDescent="0.3">
      <c r="A81" s="69">
        <v>43798</v>
      </c>
      <c r="B81" s="73"/>
      <c r="C81" s="107" t="s">
        <v>69</v>
      </c>
      <c r="D81" s="293" t="s">
        <v>86</v>
      </c>
      <c r="E81" s="294"/>
      <c r="F81" s="295"/>
      <c r="G81" s="108">
        <f>H80</f>
        <v>2200</v>
      </c>
      <c r="H81" s="106">
        <f t="shared" si="1"/>
        <v>0</v>
      </c>
    </row>
    <row r="82" spans="1:11" ht="15.75" thickBot="1" x14ac:dyDescent="0.3">
      <c r="A82" s="111"/>
      <c r="B82" s="112"/>
      <c r="C82" s="112"/>
      <c r="D82" s="113"/>
      <c r="E82" s="114"/>
      <c r="F82" s="113"/>
      <c r="G82" s="115">
        <f>SUM(G25:G81)</f>
        <v>41773</v>
      </c>
      <c r="H82" s="116"/>
    </row>
    <row r="83" spans="1:11" s="85" customFormat="1" x14ac:dyDescent="0.25">
      <c r="A83" s="320"/>
      <c r="B83" s="320"/>
      <c r="C83" s="320"/>
      <c r="D83" s="320"/>
      <c r="E83" s="320"/>
      <c r="F83" s="320"/>
      <c r="G83" s="320"/>
      <c r="H83" s="320"/>
      <c r="K83" s="219"/>
    </row>
    <row r="84" spans="1:11" s="85" customFormat="1" x14ac:dyDescent="0.25">
      <c r="A84" s="320"/>
      <c r="B84" s="320"/>
      <c r="C84" s="320"/>
      <c r="D84" s="320"/>
      <c r="E84" s="320"/>
      <c r="F84" s="320"/>
      <c r="G84" s="320"/>
      <c r="H84" s="320"/>
      <c r="K84" s="219"/>
    </row>
    <row r="85" spans="1:11" s="85" customFormat="1" x14ac:dyDescent="0.25">
      <c r="A85" s="320"/>
      <c r="B85" s="320"/>
      <c r="C85" s="320"/>
      <c r="D85" s="320"/>
      <c r="E85" s="320"/>
      <c r="F85" s="320"/>
      <c r="G85" s="320"/>
      <c r="H85" s="320"/>
      <c r="K85" s="219"/>
    </row>
    <row r="86" spans="1:11" s="85" customFormat="1" x14ac:dyDescent="0.25">
      <c r="A86" s="320"/>
      <c r="B86" s="320"/>
      <c r="C86" s="320"/>
      <c r="D86" s="320"/>
      <c r="E86" s="320"/>
      <c r="F86" s="320"/>
      <c r="G86" s="320"/>
      <c r="H86" s="320"/>
      <c r="K86" s="219"/>
    </row>
  </sheetData>
  <mergeCells count="35">
    <mergeCell ref="A83:H86"/>
    <mergeCell ref="D27:F27"/>
    <mergeCell ref="D33:F33"/>
    <mergeCell ref="D36:F36"/>
    <mergeCell ref="D42:F42"/>
    <mergeCell ref="D45:F45"/>
    <mergeCell ref="D48:F48"/>
    <mergeCell ref="D51:F51"/>
    <mergeCell ref="D54:F54"/>
    <mergeCell ref="D57:F57"/>
    <mergeCell ref="D60:F60"/>
    <mergeCell ref="D63:F63"/>
    <mergeCell ref="A4:H4"/>
    <mergeCell ref="A5:H5"/>
    <mergeCell ref="A6:H6"/>
    <mergeCell ref="A7:H7"/>
    <mergeCell ref="A8:H8"/>
    <mergeCell ref="A17:C17"/>
    <mergeCell ref="D17:H17"/>
    <mergeCell ref="A10:H10"/>
    <mergeCell ref="A12:H12"/>
    <mergeCell ref="A14:C14"/>
    <mergeCell ref="D14:H14"/>
    <mergeCell ref="A11:H11"/>
    <mergeCell ref="A18:B18"/>
    <mergeCell ref="C18:H18"/>
    <mergeCell ref="A19:H19"/>
    <mergeCell ref="D78:F78"/>
    <mergeCell ref="D81:F81"/>
    <mergeCell ref="D39:F39"/>
    <mergeCell ref="D66:F66"/>
    <mergeCell ref="D69:F69"/>
    <mergeCell ref="D72:F72"/>
    <mergeCell ref="D75:F75"/>
    <mergeCell ref="D30:F30"/>
  </mergeCells>
  <printOptions horizontalCentered="1"/>
  <pageMargins left="0.19685039370078741" right="0.11811023622047245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1</xdr:col>
                <xdr:colOff>571500</xdr:colOff>
                <xdr:row>1</xdr:row>
                <xdr:rowOff>104775</xdr:rowOff>
              </from>
              <to>
                <xdr:col>2</xdr:col>
                <xdr:colOff>552450</xdr:colOff>
                <xdr:row>4</xdr:row>
                <xdr:rowOff>123825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"/>
  <sheetViews>
    <sheetView showGridLines="0" zoomScale="83" zoomScaleNormal="82" workbookViewId="0">
      <selection activeCell="D100" sqref="D100:D102"/>
    </sheetView>
  </sheetViews>
  <sheetFormatPr defaultRowHeight="15.75" x14ac:dyDescent="0.25"/>
  <cols>
    <col min="1" max="1" width="22.28515625" style="1" customWidth="1"/>
    <col min="2" max="2" width="36.42578125" customWidth="1"/>
    <col min="3" max="3" width="22.42578125" customWidth="1"/>
    <col min="4" max="4" width="18" style="31" customWidth="1"/>
    <col min="5" max="5" width="20.5703125" style="394" customWidth="1"/>
    <col min="6" max="6" width="17.85546875" customWidth="1"/>
    <col min="7" max="7" width="17.140625" style="59" customWidth="1"/>
    <col min="8" max="8" width="18" style="33" customWidth="1"/>
  </cols>
  <sheetData>
    <row r="1" spans="1:8" ht="15" customHeight="1" x14ac:dyDescent="0.25">
      <c r="A1" s="122"/>
      <c r="B1" s="123"/>
      <c r="C1" s="123"/>
      <c r="D1" s="123"/>
      <c r="E1" s="123"/>
      <c r="F1" s="123"/>
      <c r="G1" s="123"/>
      <c r="H1" s="124"/>
    </row>
    <row r="2" spans="1:8" ht="15" customHeight="1" x14ac:dyDescent="0.25">
      <c r="A2" s="84"/>
      <c r="B2" s="85"/>
      <c r="C2" s="85"/>
      <c r="D2" s="85"/>
      <c r="E2" s="373"/>
      <c r="F2" s="85"/>
      <c r="G2" s="86"/>
      <c r="H2" s="87"/>
    </row>
    <row r="3" spans="1:8" ht="15" customHeight="1" x14ac:dyDescent="0.35">
      <c r="A3" s="84"/>
      <c r="B3" s="88"/>
      <c r="C3" s="88"/>
      <c r="D3" s="88"/>
      <c r="E3" s="374"/>
      <c r="F3" s="79"/>
      <c r="G3" s="80"/>
      <c r="H3" s="81"/>
    </row>
    <row r="4" spans="1:8" ht="15" customHeight="1" x14ac:dyDescent="0.25">
      <c r="A4" s="311" t="s">
        <v>72</v>
      </c>
      <c r="B4" s="312"/>
      <c r="C4" s="312"/>
      <c r="D4" s="312"/>
      <c r="E4" s="312"/>
      <c r="F4" s="312"/>
      <c r="G4" s="312"/>
      <c r="H4" s="313"/>
    </row>
    <row r="5" spans="1:8" ht="15" customHeight="1" x14ac:dyDescent="0.25">
      <c r="A5" s="314" t="s">
        <v>75</v>
      </c>
      <c r="B5" s="315"/>
      <c r="C5" s="315"/>
      <c r="D5" s="315"/>
      <c r="E5" s="315"/>
      <c r="F5" s="315"/>
      <c r="G5" s="315"/>
      <c r="H5" s="316"/>
    </row>
    <row r="6" spans="1:8" ht="15" customHeight="1" x14ac:dyDescent="0.25">
      <c r="A6" s="314" t="s">
        <v>76</v>
      </c>
      <c r="B6" s="315"/>
      <c r="C6" s="315"/>
      <c r="D6" s="315"/>
      <c r="E6" s="315"/>
      <c r="F6" s="315"/>
      <c r="G6" s="315"/>
      <c r="H6" s="316"/>
    </row>
    <row r="7" spans="1:8" ht="15" customHeight="1" x14ac:dyDescent="0.25">
      <c r="A7" s="314" t="s">
        <v>77</v>
      </c>
      <c r="B7" s="315"/>
      <c r="C7" s="315"/>
      <c r="D7" s="315"/>
      <c r="E7" s="315"/>
      <c r="F7" s="315"/>
      <c r="G7" s="315"/>
      <c r="H7" s="316"/>
    </row>
    <row r="8" spans="1:8" ht="15" customHeight="1" thickBot="1" x14ac:dyDescent="0.3">
      <c r="A8" s="317" t="s">
        <v>73</v>
      </c>
      <c r="B8" s="318"/>
      <c r="C8" s="318"/>
      <c r="D8" s="318"/>
      <c r="E8" s="318"/>
      <c r="F8" s="318"/>
      <c r="G8" s="318"/>
      <c r="H8" s="319"/>
    </row>
    <row r="9" spans="1:8" ht="15" customHeight="1" x14ac:dyDescent="0.25">
      <c r="A9" s="356" t="s">
        <v>178</v>
      </c>
      <c r="B9" s="356"/>
      <c r="C9" s="356"/>
      <c r="D9" s="356"/>
      <c r="E9" s="356"/>
      <c r="F9" s="356"/>
      <c r="G9" s="356"/>
      <c r="H9" s="356"/>
    </row>
    <row r="10" spans="1:8" ht="15" customHeight="1" x14ac:dyDescent="0.25">
      <c r="A10" s="357"/>
      <c r="B10" s="357"/>
      <c r="C10" s="357"/>
      <c r="D10" s="357"/>
      <c r="E10" s="357"/>
      <c r="F10" s="357"/>
      <c r="G10" s="357"/>
      <c r="H10" s="357"/>
    </row>
    <row r="11" spans="1:8" ht="15" customHeight="1" thickBot="1" x14ac:dyDescent="0.3">
      <c r="A11" s="21"/>
      <c r="B11" s="21"/>
      <c r="C11" s="21"/>
      <c r="D11" s="23"/>
      <c r="E11" s="375"/>
      <c r="F11" s="21"/>
      <c r="G11" s="52"/>
      <c r="H11" s="34"/>
    </row>
    <row r="12" spans="1:8" ht="15" customHeight="1" x14ac:dyDescent="0.25">
      <c r="A12" s="321" t="s">
        <v>58</v>
      </c>
      <c r="B12" s="322"/>
      <c r="C12" s="322"/>
      <c r="D12" s="24"/>
      <c r="E12" s="376"/>
      <c r="F12" s="20"/>
      <c r="G12" s="53"/>
      <c r="H12" s="35"/>
    </row>
    <row r="13" spans="1:8" ht="15" customHeight="1" x14ac:dyDescent="0.25">
      <c r="A13" s="323" t="s">
        <v>59</v>
      </c>
      <c r="B13" s="324"/>
      <c r="C13" s="324"/>
      <c r="D13" s="23"/>
      <c r="E13" s="375"/>
      <c r="F13" s="21"/>
      <c r="G13" s="52"/>
      <c r="H13" s="36"/>
    </row>
    <row r="14" spans="1:8" ht="13.5" customHeight="1" x14ac:dyDescent="0.25">
      <c r="A14" s="323" t="s">
        <v>60</v>
      </c>
      <c r="B14" s="324"/>
      <c r="C14" s="324"/>
      <c r="D14" s="23"/>
      <c r="E14" s="375"/>
      <c r="F14" s="21"/>
      <c r="G14" s="52"/>
      <c r="H14" s="37"/>
    </row>
    <row r="15" spans="1:8" x14ac:dyDescent="0.25">
      <c r="A15" s="323" t="s">
        <v>61</v>
      </c>
      <c r="B15" s="324"/>
      <c r="C15" s="324"/>
      <c r="D15" s="23"/>
      <c r="E15" s="375"/>
      <c r="F15" s="21"/>
      <c r="G15" s="52"/>
      <c r="H15" s="37"/>
    </row>
    <row r="16" spans="1:8" ht="16.5" thickBot="1" x14ac:dyDescent="0.3">
      <c r="A16" s="325" t="s">
        <v>62</v>
      </c>
      <c r="B16" s="326"/>
      <c r="C16" s="326"/>
      <c r="D16" s="25"/>
      <c r="E16" s="377"/>
      <c r="F16" s="22"/>
      <c r="G16" s="54"/>
      <c r="H16" s="38"/>
    </row>
    <row r="17" spans="1:10" ht="24" customHeight="1" thickBot="1" x14ac:dyDescent="0.3">
      <c r="A17" s="333" t="s">
        <v>78</v>
      </c>
      <c r="B17" s="334"/>
      <c r="C17" s="334"/>
      <c r="D17" s="334"/>
      <c r="E17" s="334"/>
      <c r="F17" s="334"/>
      <c r="G17" s="334"/>
      <c r="H17" s="334"/>
    </row>
    <row r="18" spans="1:10" ht="15" x14ac:dyDescent="0.25">
      <c r="A18" s="335" t="s">
        <v>29</v>
      </c>
      <c r="B18" s="337" t="s">
        <v>8</v>
      </c>
      <c r="C18" s="339" t="s">
        <v>30</v>
      </c>
      <c r="D18" s="341" t="s">
        <v>10</v>
      </c>
      <c r="E18" s="378" t="s">
        <v>11</v>
      </c>
      <c r="F18" s="343" t="s">
        <v>12</v>
      </c>
      <c r="G18" s="345" t="s">
        <v>31</v>
      </c>
      <c r="H18" s="345" t="s">
        <v>40</v>
      </c>
    </row>
    <row r="19" spans="1:10" ht="45.75" customHeight="1" thickBot="1" x14ac:dyDescent="0.3">
      <c r="A19" s="336"/>
      <c r="B19" s="338"/>
      <c r="C19" s="340"/>
      <c r="D19" s="342"/>
      <c r="E19" s="379"/>
      <c r="F19" s="344"/>
      <c r="G19" s="346"/>
      <c r="H19" s="346"/>
    </row>
    <row r="20" spans="1:10" ht="15" x14ac:dyDescent="0.25">
      <c r="A20" s="365" t="s">
        <v>32</v>
      </c>
      <c r="B20" s="175" t="s">
        <v>92</v>
      </c>
      <c r="C20" s="175" t="s">
        <v>142</v>
      </c>
      <c r="D20" s="176">
        <v>390.03</v>
      </c>
      <c r="E20" s="380">
        <v>43775</v>
      </c>
      <c r="F20" s="178" t="s">
        <v>50</v>
      </c>
      <c r="G20" s="368">
        <f>D30/D98</f>
        <v>3.7565766971471105E-2</v>
      </c>
      <c r="H20" s="361">
        <v>1.49E-2</v>
      </c>
    </row>
    <row r="21" spans="1:10" ht="15" x14ac:dyDescent="0.25">
      <c r="A21" s="366"/>
      <c r="B21" s="175" t="s">
        <v>146</v>
      </c>
      <c r="C21" s="175" t="s">
        <v>147</v>
      </c>
      <c r="D21" s="176">
        <v>36</v>
      </c>
      <c r="E21" s="380">
        <v>43780</v>
      </c>
      <c r="F21" s="178" t="s">
        <v>55</v>
      </c>
      <c r="G21" s="369"/>
      <c r="H21" s="362"/>
      <c r="J21" s="33">
        <f>H20-G20</f>
        <v>-2.2665766971471105E-2</v>
      </c>
    </row>
    <row r="22" spans="1:10" ht="15" x14ac:dyDescent="0.25">
      <c r="A22" s="366"/>
      <c r="B22" s="175" t="s">
        <v>151</v>
      </c>
      <c r="C22" s="175" t="s">
        <v>152</v>
      </c>
      <c r="D22" s="182">
        <v>426.91</v>
      </c>
      <c r="E22" s="380">
        <v>43782</v>
      </c>
      <c r="F22" s="178" t="s">
        <v>55</v>
      </c>
      <c r="G22" s="369"/>
      <c r="H22" s="362"/>
      <c r="J22" s="33"/>
    </row>
    <row r="23" spans="1:10" ht="45" x14ac:dyDescent="0.25">
      <c r="A23" s="366"/>
      <c r="B23" s="175" t="s">
        <v>166</v>
      </c>
      <c r="C23" s="179" t="s">
        <v>167</v>
      </c>
      <c r="D23" s="180">
        <v>144.4</v>
      </c>
      <c r="E23" s="380">
        <v>43790</v>
      </c>
      <c r="F23" s="178" t="s">
        <v>55</v>
      </c>
      <c r="G23" s="369"/>
      <c r="H23" s="362"/>
      <c r="J23" s="33"/>
    </row>
    <row r="24" spans="1:10" ht="15" x14ac:dyDescent="0.25">
      <c r="A24" s="366"/>
      <c r="B24" s="175" t="s">
        <v>103</v>
      </c>
      <c r="C24" s="179" t="s">
        <v>172</v>
      </c>
      <c r="D24" s="180">
        <f>2869.37-901.12</f>
        <v>1968.25</v>
      </c>
      <c r="E24" s="380">
        <v>43797</v>
      </c>
      <c r="F24" s="178" t="s">
        <v>55</v>
      </c>
      <c r="G24" s="369"/>
      <c r="H24" s="362"/>
      <c r="J24" s="33"/>
    </row>
    <row r="25" spans="1:10" ht="15" x14ac:dyDescent="0.25">
      <c r="A25" s="366"/>
      <c r="B25" s="175" t="s">
        <v>103</v>
      </c>
      <c r="C25" s="179" t="s">
        <v>173</v>
      </c>
      <c r="D25" s="180">
        <v>901.12</v>
      </c>
      <c r="E25" s="380">
        <v>43797</v>
      </c>
      <c r="F25" s="178" t="s">
        <v>55</v>
      </c>
      <c r="G25" s="369"/>
      <c r="H25" s="362"/>
      <c r="J25" s="33"/>
    </row>
    <row r="26" spans="1:10" ht="15" x14ac:dyDescent="0.25">
      <c r="A26" s="366"/>
      <c r="B26" s="175" t="s">
        <v>88</v>
      </c>
      <c r="C26" s="179" t="s">
        <v>172</v>
      </c>
      <c r="D26" s="180">
        <f>2006.38-593.32</f>
        <v>1413.06</v>
      </c>
      <c r="E26" s="380">
        <v>43797</v>
      </c>
      <c r="F26" s="178" t="s">
        <v>55</v>
      </c>
      <c r="G26" s="369"/>
      <c r="H26" s="362"/>
      <c r="J26" s="33"/>
    </row>
    <row r="27" spans="1:10" ht="15" x14ac:dyDescent="0.25">
      <c r="A27" s="366"/>
      <c r="B27" s="175" t="s">
        <v>88</v>
      </c>
      <c r="C27" s="179" t="s">
        <v>173</v>
      </c>
      <c r="D27" s="180">
        <v>593.32000000000005</v>
      </c>
      <c r="E27" s="380">
        <v>43797</v>
      </c>
      <c r="F27" s="178" t="s">
        <v>55</v>
      </c>
      <c r="G27" s="369"/>
      <c r="H27" s="362"/>
      <c r="J27" s="33"/>
    </row>
    <row r="28" spans="1:10" ht="15" x14ac:dyDescent="0.25">
      <c r="A28" s="366"/>
      <c r="B28" s="175" t="s">
        <v>89</v>
      </c>
      <c r="C28" s="179" t="s">
        <v>172</v>
      </c>
      <c r="D28" s="180">
        <f>2900.18-901.12</f>
        <v>1999.06</v>
      </c>
      <c r="E28" s="380">
        <v>43797</v>
      </c>
      <c r="F28" s="178" t="s">
        <v>55</v>
      </c>
      <c r="G28" s="369"/>
      <c r="H28" s="362"/>
      <c r="J28" s="33"/>
    </row>
    <row r="29" spans="1:10" thickBot="1" x14ac:dyDescent="0.3">
      <c r="A29" s="367"/>
      <c r="B29" s="227" t="s">
        <v>89</v>
      </c>
      <c r="C29" s="228" t="s">
        <v>173</v>
      </c>
      <c r="D29" s="229">
        <v>901.12</v>
      </c>
      <c r="E29" s="381">
        <v>43797</v>
      </c>
      <c r="F29" s="230" t="s">
        <v>55</v>
      </c>
      <c r="G29" s="370"/>
      <c r="H29" s="363"/>
      <c r="J29" s="33"/>
    </row>
    <row r="30" spans="1:10" ht="16.5" thickBot="1" x14ac:dyDescent="0.3">
      <c r="A30" s="8"/>
      <c r="B30" s="9"/>
      <c r="C30" s="9"/>
      <c r="D30" s="41">
        <f>SUM(D20:D29)</f>
        <v>8773.27</v>
      </c>
      <c r="E30" s="382"/>
      <c r="F30" s="9"/>
      <c r="G30" s="55"/>
      <c r="H30" s="32"/>
      <c r="J30" s="33"/>
    </row>
    <row r="31" spans="1:10" x14ac:dyDescent="0.25">
      <c r="A31" s="10"/>
      <c r="B31" s="9"/>
      <c r="C31" s="9"/>
      <c r="D31" s="27"/>
      <c r="E31" s="383"/>
      <c r="F31" s="9"/>
      <c r="G31" s="55"/>
      <c r="H31" s="32"/>
      <c r="J31" s="33"/>
    </row>
    <row r="32" spans="1:10" ht="16.5" thickBot="1" x14ac:dyDescent="0.3">
      <c r="A32" s="9"/>
      <c r="B32" s="9"/>
      <c r="C32" s="9"/>
      <c r="D32" s="27"/>
      <c r="E32" s="383"/>
      <c r="F32" s="9"/>
      <c r="G32" s="55"/>
      <c r="H32" s="32"/>
      <c r="J32" s="33"/>
    </row>
    <row r="33" spans="1:10" ht="15" x14ac:dyDescent="0.25">
      <c r="A33" s="353" t="s">
        <v>33</v>
      </c>
      <c r="B33" s="175" t="s">
        <v>49</v>
      </c>
      <c r="C33" s="175" t="s">
        <v>109</v>
      </c>
      <c r="D33" s="182">
        <v>990</v>
      </c>
      <c r="E33" s="380">
        <v>43775</v>
      </c>
      <c r="F33" s="178" t="s">
        <v>50</v>
      </c>
      <c r="G33" s="327">
        <f>D67/D98</f>
        <v>2.4774359706005219E-2</v>
      </c>
      <c r="H33" s="330">
        <v>0.09</v>
      </c>
      <c r="J33" s="33"/>
    </row>
    <row r="34" spans="1:10" ht="15" x14ac:dyDescent="0.25">
      <c r="A34" s="371"/>
      <c r="B34" s="175" t="s">
        <v>117</v>
      </c>
      <c r="C34" s="175" t="s">
        <v>96</v>
      </c>
      <c r="D34" s="182">
        <v>473.73</v>
      </c>
      <c r="E34" s="380">
        <v>43775</v>
      </c>
      <c r="F34" s="178" t="s">
        <v>50</v>
      </c>
      <c r="G34" s="328"/>
      <c r="H34" s="331"/>
      <c r="J34" s="33">
        <f>H33-G33</f>
        <v>6.5225640293994774E-2</v>
      </c>
    </row>
    <row r="35" spans="1:10" ht="15" x14ac:dyDescent="0.25">
      <c r="A35" s="371"/>
      <c r="B35" s="175" t="s">
        <v>118</v>
      </c>
      <c r="C35" s="175" t="s">
        <v>119</v>
      </c>
      <c r="D35" s="182">
        <v>260</v>
      </c>
      <c r="E35" s="380">
        <v>43775</v>
      </c>
      <c r="F35" s="178" t="s">
        <v>50</v>
      </c>
      <c r="G35" s="328"/>
      <c r="H35" s="331"/>
      <c r="J35" s="33"/>
    </row>
    <row r="36" spans="1:10" ht="30" x14ac:dyDescent="0.25">
      <c r="A36" s="371"/>
      <c r="B36" s="175" t="s">
        <v>120</v>
      </c>
      <c r="C36" s="179" t="s">
        <v>95</v>
      </c>
      <c r="D36" s="176">
        <v>102.82</v>
      </c>
      <c r="E36" s="380">
        <v>43775</v>
      </c>
      <c r="F36" s="178" t="s">
        <v>50</v>
      </c>
      <c r="G36" s="328"/>
      <c r="H36" s="331"/>
      <c r="J36" s="33"/>
    </row>
    <row r="37" spans="1:10" ht="30" x14ac:dyDescent="0.25">
      <c r="A37" s="371"/>
      <c r="B37" s="175" t="s">
        <v>122</v>
      </c>
      <c r="C37" s="179" t="s">
        <v>123</v>
      </c>
      <c r="D37" s="176">
        <v>20</v>
      </c>
      <c r="E37" s="380">
        <v>43775</v>
      </c>
      <c r="F37" s="178" t="s">
        <v>50</v>
      </c>
      <c r="G37" s="328"/>
      <c r="H37" s="331"/>
      <c r="J37" s="33"/>
    </row>
    <row r="38" spans="1:10" ht="30" x14ac:dyDescent="0.25">
      <c r="A38" s="371"/>
      <c r="B38" s="175" t="s">
        <v>125</v>
      </c>
      <c r="C38" s="179" t="s">
        <v>126</v>
      </c>
      <c r="D38" s="176">
        <v>64.95</v>
      </c>
      <c r="E38" s="380">
        <v>43775</v>
      </c>
      <c r="F38" s="178" t="s">
        <v>50</v>
      </c>
      <c r="G38" s="328"/>
      <c r="H38" s="331"/>
      <c r="J38" s="33"/>
    </row>
    <row r="39" spans="1:10" ht="30" x14ac:dyDescent="0.25">
      <c r="A39" s="371"/>
      <c r="B39" s="175" t="s">
        <v>125</v>
      </c>
      <c r="C39" s="179" t="s">
        <v>119</v>
      </c>
      <c r="D39" s="176">
        <v>25.99</v>
      </c>
      <c r="E39" s="380">
        <v>43775</v>
      </c>
      <c r="F39" s="178" t="s">
        <v>50</v>
      </c>
      <c r="G39" s="328"/>
      <c r="H39" s="331"/>
      <c r="J39" s="33"/>
    </row>
    <row r="40" spans="1:10" ht="30" x14ac:dyDescent="0.25">
      <c r="A40" s="371"/>
      <c r="B40" s="175" t="s">
        <v>105</v>
      </c>
      <c r="C40" s="179" t="s">
        <v>96</v>
      </c>
      <c r="D40" s="176">
        <v>18.98</v>
      </c>
      <c r="E40" s="380">
        <v>43775</v>
      </c>
      <c r="F40" s="178" t="s">
        <v>50</v>
      </c>
      <c r="G40" s="328"/>
      <c r="H40" s="331"/>
      <c r="J40" s="33"/>
    </row>
    <row r="41" spans="1:10" ht="15" x14ac:dyDescent="0.25">
      <c r="A41" s="371"/>
      <c r="B41" s="175" t="s">
        <v>118</v>
      </c>
      <c r="C41" s="175" t="s">
        <v>119</v>
      </c>
      <c r="D41" s="176">
        <v>180</v>
      </c>
      <c r="E41" s="380">
        <v>43775</v>
      </c>
      <c r="F41" s="178" t="s">
        <v>50</v>
      </c>
      <c r="G41" s="328"/>
      <c r="H41" s="331"/>
      <c r="J41" s="33"/>
    </row>
    <row r="42" spans="1:10" ht="15" x14ac:dyDescent="0.25">
      <c r="A42" s="371"/>
      <c r="B42" s="175" t="s">
        <v>131</v>
      </c>
      <c r="C42" s="175" t="s">
        <v>95</v>
      </c>
      <c r="D42" s="176">
        <v>43.9</v>
      </c>
      <c r="E42" s="380">
        <v>43775</v>
      </c>
      <c r="F42" s="178" t="s">
        <v>50</v>
      </c>
      <c r="G42" s="328"/>
      <c r="H42" s="331"/>
      <c r="J42" s="33"/>
    </row>
    <row r="43" spans="1:10" ht="15" x14ac:dyDescent="0.25">
      <c r="A43" s="371"/>
      <c r="B43" s="175" t="s">
        <v>133</v>
      </c>
      <c r="C43" s="175" t="s">
        <v>95</v>
      </c>
      <c r="D43" s="176">
        <v>116.47</v>
      </c>
      <c r="E43" s="380">
        <v>43775</v>
      </c>
      <c r="F43" s="178" t="s">
        <v>50</v>
      </c>
      <c r="G43" s="328"/>
      <c r="H43" s="331"/>
      <c r="J43" s="33"/>
    </row>
    <row r="44" spans="1:10" ht="15" x14ac:dyDescent="0.25">
      <c r="A44" s="371"/>
      <c r="B44" s="175" t="s">
        <v>135</v>
      </c>
      <c r="C44" s="175" t="s">
        <v>95</v>
      </c>
      <c r="D44" s="176">
        <v>94.6</v>
      </c>
      <c r="E44" s="380">
        <v>43775</v>
      </c>
      <c r="F44" s="178" t="s">
        <v>50</v>
      </c>
      <c r="G44" s="328"/>
      <c r="H44" s="331"/>
      <c r="J44" s="33"/>
    </row>
    <row r="45" spans="1:10" ht="15" x14ac:dyDescent="0.25">
      <c r="A45" s="371"/>
      <c r="B45" s="175" t="s">
        <v>97</v>
      </c>
      <c r="C45" s="175" t="s">
        <v>51</v>
      </c>
      <c r="D45" s="176">
        <v>100</v>
      </c>
      <c r="E45" s="380">
        <v>43775</v>
      </c>
      <c r="F45" s="178" t="s">
        <v>50</v>
      </c>
      <c r="G45" s="328"/>
      <c r="H45" s="331"/>
      <c r="J45" s="33"/>
    </row>
    <row r="46" spans="1:10" ht="15" x14ac:dyDescent="0.25">
      <c r="A46" s="371"/>
      <c r="B46" s="175" t="s">
        <v>52</v>
      </c>
      <c r="C46" s="175" t="s">
        <v>51</v>
      </c>
      <c r="D46" s="176">
        <v>173.21</v>
      </c>
      <c r="E46" s="380">
        <v>43775</v>
      </c>
      <c r="F46" s="178" t="s">
        <v>50</v>
      </c>
      <c r="G46" s="328"/>
      <c r="H46" s="331"/>
      <c r="J46" s="33"/>
    </row>
    <row r="47" spans="1:10" ht="15" x14ac:dyDescent="0.25">
      <c r="A47" s="371"/>
      <c r="B47" s="175" t="s">
        <v>107</v>
      </c>
      <c r="C47" s="179" t="s">
        <v>51</v>
      </c>
      <c r="D47" s="176">
        <v>100</v>
      </c>
      <c r="E47" s="380">
        <v>43775</v>
      </c>
      <c r="F47" s="178" t="s">
        <v>50</v>
      </c>
      <c r="G47" s="328"/>
      <c r="H47" s="331"/>
      <c r="J47" s="33"/>
    </row>
    <row r="48" spans="1:10" ht="15" x14ac:dyDescent="0.25">
      <c r="A48" s="371"/>
      <c r="B48" s="175" t="s">
        <v>138</v>
      </c>
      <c r="C48" s="179" t="s">
        <v>51</v>
      </c>
      <c r="D48" s="176">
        <v>151.13</v>
      </c>
      <c r="E48" s="380">
        <v>43775</v>
      </c>
      <c r="F48" s="178" t="s">
        <v>50</v>
      </c>
      <c r="G48" s="328"/>
      <c r="H48" s="331"/>
      <c r="J48" s="33"/>
    </row>
    <row r="49" spans="1:10" ht="15" x14ac:dyDescent="0.25">
      <c r="A49" s="371"/>
      <c r="B49" s="175" t="s">
        <v>52</v>
      </c>
      <c r="C49" s="179" t="s">
        <v>51</v>
      </c>
      <c r="D49" s="176">
        <v>172.05</v>
      </c>
      <c r="E49" s="380">
        <v>43775</v>
      </c>
      <c r="F49" s="178" t="s">
        <v>50</v>
      </c>
      <c r="G49" s="328"/>
      <c r="H49" s="331"/>
      <c r="J49" s="33"/>
    </row>
    <row r="50" spans="1:10" ht="15" x14ac:dyDescent="0.25">
      <c r="A50" s="371"/>
      <c r="B50" s="175" t="s">
        <v>140</v>
      </c>
      <c r="C50" s="175" t="s">
        <v>141</v>
      </c>
      <c r="D50" s="176">
        <v>300</v>
      </c>
      <c r="E50" s="380">
        <v>43775</v>
      </c>
      <c r="F50" s="178" t="s">
        <v>50</v>
      </c>
      <c r="G50" s="328"/>
      <c r="H50" s="331"/>
      <c r="J50" s="33"/>
    </row>
    <row r="51" spans="1:10" ht="15" x14ac:dyDescent="0.25">
      <c r="A51" s="371"/>
      <c r="B51" s="175" t="s">
        <v>98</v>
      </c>
      <c r="C51" s="175" t="s">
        <v>99</v>
      </c>
      <c r="D51" s="176">
        <v>70.989999999999995</v>
      </c>
      <c r="E51" s="380">
        <v>43780</v>
      </c>
      <c r="F51" s="178" t="s">
        <v>55</v>
      </c>
      <c r="G51" s="328"/>
      <c r="H51" s="331"/>
      <c r="J51" s="33"/>
    </row>
    <row r="52" spans="1:10" ht="15" x14ac:dyDescent="0.25">
      <c r="A52" s="371"/>
      <c r="B52" s="175" t="s">
        <v>108</v>
      </c>
      <c r="C52" s="175" t="s">
        <v>150</v>
      </c>
      <c r="D52" s="182">
        <v>170</v>
      </c>
      <c r="E52" s="380">
        <v>43781</v>
      </c>
      <c r="F52" s="178" t="s">
        <v>50</v>
      </c>
      <c r="G52" s="328"/>
      <c r="H52" s="331"/>
      <c r="J52" s="33"/>
    </row>
    <row r="53" spans="1:10" ht="15" x14ac:dyDescent="0.25">
      <c r="A53" s="371"/>
      <c r="B53" s="175" t="s">
        <v>155</v>
      </c>
      <c r="C53" s="175" t="s">
        <v>156</v>
      </c>
      <c r="D53" s="182">
        <v>325.11</v>
      </c>
      <c r="E53" s="380">
        <v>43788</v>
      </c>
      <c r="F53" s="178" t="s">
        <v>50</v>
      </c>
      <c r="G53" s="328"/>
      <c r="H53" s="331"/>
      <c r="J53" s="33"/>
    </row>
    <row r="54" spans="1:10" ht="15" x14ac:dyDescent="0.25">
      <c r="A54" s="371"/>
      <c r="B54" s="175" t="s">
        <v>52</v>
      </c>
      <c r="C54" s="179" t="s">
        <v>51</v>
      </c>
      <c r="D54" s="176">
        <v>167.66</v>
      </c>
      <c r="E54" s="380">
        <v>43788</v>
      </c>
      <c r="F54" s="178" t="s">
        <v>50</v>
      </c>
      <c r="G54" s="328"/>
      <c r="H54" s="331"/>
      <c r="J54" s="33"/>
    </row>
    <row r="55" spans="1:10" ht="15" x14ac:dyDescent="0.25">
      <c r="A55" s="371"/>
      <c r="B55" s="175" t="s">
        <v>158</v>
      </c>
      <c r="C55" s="175" t="s">
        <v>51</v>
      </c>
      <c r="D55" s="176">
        <v>100</v>
      </c>
      <c r="E55" s="380">
        <v>43788</v>
      </c>
      <c r="F55" s="178" t="s">
        <v>50</v>
      </c>
      <c r="G55" s="328"/>
      <c r="H55" s="331"/>
      <c r="J55" s="33"/>
    </row>
    <row r="56" spans="1:10" ht="15" x14ac:dyDescent="0.25">
      <c r="A56" s="371"/>
      <c r="B56" s="175" t="s">
        <v>107</v>
      </c>
      <c r="C56" s="175" t="s">
        <v>51</v>
      </c>
      <c r="D56" s="176">
        <v>100</v>
      </c>
      <c r="E56" s="380">
        <v>43788</v>
      </c>
      <c r="F56" s="178" t="s">
        <v>50</v>
      </c>
      <c r="G56" s="328"/>
      <c r="H56" s="331"/>
      <c r="J56" s="33"/>
    </row>
    <row r="57" spans="1:10" ht="15" x14ac:dyDescent="0.25">
      <c r="A57" s="371"/>
      <c r="B57" s="175" t="s">
        <v>161</v>
      </c>
      <c r="C57" s="175" t="s">
        <v>51</v>
      </c>
      <c r="D57" s="176">
        <v>160.02000000000001</v>
      </c>
      <c r="E57" s="380">
        <v>43788</v>
      </c>
      <c r="F57" s="178" t="s">
        <v>50</v>
      </c>
      <c r="G57" s="328"/>
      <c r="H57" s="331"/>
      <c r="J57" s="33"/>
    </row>
    <row r="58" spans="1:10" ht="15" x14ac:dyDescent="0.25">
      <c r="A58" s="371"/>
      <c r="B58" s="175" t="s">
        <v>163</v>
      </c>
      <c r="C58" s="175" t="s">
        <v>51</v>
      </c>
      <c r="D58" s="176">
        <v>150</v>
      </c>
      <c r="E58" s="380">
        <v>43788</v>
      </c>
      <c r="F58" s="178" t="s">
        <v>50</v>
      </c>
      <c r="G58" s="328"/>
      <c r="H58" s="331"/>
      <c r="J58" s="33"/>
    </row>
    <row r="59" spans="1:10" ht="15" x14ac:dyDescent="0.25">
      <c r="A59" s="371"/>
      <c r="B59" s="175" t="s">
        <v>165</v>
      </c>
      <c r="C59" s="175" t="s">
        <v>51</v>
      </c>
      <c r="D59" s="180">
        <v>100</v>
      </c>
      <c r="E59" s="380">
        <v>43788</v>
      </c>
      <c r="F59" s="178" t="s">
        <v>50</v>
      </c>
      <c r="G59" s="328"/>
      <c r="H59" s="331"/>
      <c r="J59" s="33"/>
    </row>
    <row r="60" spans="1:10" ht="30" x14ac:dyDescent="0.25">
      <c r="A60" s="371"/>
      <c r="B60" s="175" t="s">
        <v>169</v>
      </c>
      <c r="C60" s="179" t="s">
        <v>100</v>
      </c>
      <c r="D60" s="180">
        <v>143.30000000000001</v>
      </c>
      <c r="E60" s="380">
        <v>43790</v>
      </c>
      <c r="F60" s="178" t="s">
        <v>55</v>
      </c>
      <c r="G60" s="328"/>
      <c r="H60" s="331"/>
      <c r="J60" s="33"/>
    </row>
    <row r="61" spans="1:10" ht="30" x14ac:dyDescent="0.25">
      <c r="A61" s="371"/>
      <c r="B61" s="175" t="s">
        <v>170</v>
      </c>
      <c r="C61" s="179" t="s">
        <v>171</v>
      </c>
      <c r="D61" s="180">
        <v>660</v>
      </c>
      <c r="E61" s="380">
        <v>43790</v>
      </c>
      <c r="F61" s="178" t="s">
        <v>55</v>
      </c>
      <c r="G61" s="328"/>
      <c r="H61" s="331"/>
      <c r="J61" s="33"/>
    </row>
    <row r="62" spans="1:10" ht="45" x14ac:dyDescent="0.25">
      <c r="A62" s="371"/>
      <c r="B62" s="175" t="s">
        <v>175</v>
      </c>
      <c r="C62" s="179" t="s">
        <v>176</v>
      </c>
      <c r="D62" s="180">
        <v>251</v>
      </c>
      <c r="E62" s="384">
        <v>43798</v>
      </c>
      <c r="F62" s="178" t="s">
        <v>55</v>
      </c>
      <c r="G62" s="328"/>
      <c r="H62" s="331"/>
      <c r="J62" s="33"/>
    </row>
    <row r="63" spans="1:10" ht="15" x14ac:dyDescent="0.25">
      <c r="A63" s="371"/>
      <c r="B63" s="175"/>
      <c r="C63" s="179"/>
      <c r="D63" s="180"/>
      <c r="E63" s="380"/>
      <c r="F63" s="178"/>
      <c r="G63" s="328"/>
      <c r="H63" s="331"/>
      <c r="J63" s="33"/>
    </row>
    <row r="64" spans="1:10" ht="15" x14ac:dyDescent="0.25">
      <c r="A64" s="371"/>
      <c r="B64" s="175"/>
      <c r="C64" s="179"/>
      <c r="D64" s="180"/>
      <c r="E64" s="380"/>
      <c r="F64" s="178"/>
      <c r="G64" s="328"/>
      <c r="H64" s="331"/>
      <c r="J64" s="33"/>
    </row>
    <row r="65" spans="1:10" ht="15" x14ac:dyDescent="0.25">
      <c r="A65" s="371"/>
      <c r="B65" s="175"/>
      <c r="C65" s="179"/>
      <c r="D65" s="180"/>
      <c r="E65" s="384"/>
      <c r="F65" s="178"/>
      <c r="G65" s="328"/>
      <c r="H65" s="331"/>
      <c r="J65" s="33"/>
    </row>
    <row r="66" spans="1:10" thickBot="1" x14ac:dyDescent="0.3">
      <c r="A66" s="354"/>
      <c r="B66" s="227"/>
      <c r="C66" s="228"/>
      <c r="D66" s="229"/>
      <c r="E66" s="385"/>
      <c r="F66" s="230"/>
      <c r="G66" s="329"/>
      <c r="H66" s="332"/>
      <c r="J66" s="33"/>
    </row>
    <row r="67" spans="1:10" ht="16.5" thickBot="1" x14ac:dyDescent="0.3">
      <c r="A67" s="13"/>
      <c r="B67" s="9"/>
      <c r="C67" s="9"/>
      <c r="D67" s="42">
        <f>SUM(D33:D66)</f>
        <v>5785.9100000000008</v>
      </c>
      <c r="E67" s="383"/>
      <c r="F67" s="9"/>
      <c r="G67" s="56"/>
      <c r="H67" s="39"/>
      <c r="J67" s="33"/>
    </row>
    <row r="68" spans="1:10" ht="16.5" thickBot="1" x14ac:dyDescent="0.3">
      <c r="A68" s="13"/>
      <c r="B68" s="9"/>
      <c r="C68" s="9"/>
      <c r="D68" s="27"/>
      <c r="E68" s="383"/>
      <c r="F68" s="9"/>
      <c r="G68" s="56"/>
      <c r="H68" s="39"/>
      <c r="J68" s="33"/>
    </row>
    <row r="69" spans="1:10" x14ac:dyDescent="0.25">
      <c r="A69" s="347" t="s">
        <v>84</v>
      </c>
      <c r="B69" s="6"/>
      <c r="C69" s="6"/>
      <c r="D69" s="29"/>
      <c r="E69" s="386"/>
      <c r="F69" s="14"/>
      <c r="G69" s="349">
        <f>D72/D98</f>
        <v>0.82798431201140954</v>
      </c>
      <c r="H69" s="361">
        <v>0.76459999999999995</v>
      </c>
      <c r="J69" s="33"/>
    </row>
    <row r="70" spans="1:10" ht="15" x14ac:dyDescent="0.25">
      <c r="A70" s="358"/>
      <c r="B70" s="175" t="s">
        <v>104</v>
      </c>
      <c r="C70" s="175" t="s">
        <v>45</v>
      </c>
      <c r="D70" s="189">
        <v>193371</v>
      </c>
      <c r="E70" s="380">
        <v>43770</v>
      </c>
      <c r="F70" s="178" t="s">
        <v>55</v>
      </c>
      <c r="G70" s="360"/>
      <c r="H70" s="362"/>
      <c r="J70" s="33">
        <f>H69-G69</f>
        <v>-6.3384312011409594E-2</v>
      </c>
    </row>
    <row r="71" spans="1:10" ht="16.5" thickBot="1" x14ac:dyDescent="0.3">
      <c r="A71" s="166"/>
      <c r="B71" s="170"/>
      <c r="C71" s="170"/>
      <c r="D71" s="171"/>
      <c r="E71" s="387"/>
      <c r="F71" s="173"/>
      <c r="G71" s="172"/>
      <c r="H71" s="165"/>
      <c r="J71" s="33"/>
    </row>
    <row r="72" spans="1:10" ht="16.5" thickBot="1" x14ac:dyDescent="0.3">
      <c r="A72" s="13"/>
      <c r="B72" s="9"/>
      <c r="C72" s="9"/>
      <c r="D72" s="42">
        <f>SUM(D70:D71)</f>
        <v>193371</v>
      </c>
      <c r="E72" s="383"/>
      <c r="F72" s="9"/>
      <c r="G72" s="56"/>
      <c r="H72" s="39"/>
      <c r="J72" s="33"/>
    </row>
    <row r="73" spans="1:10" ht="16.5" thickBot="1" x14ac:dyDescent="0.3">
      <c r="A73" s="13"/>
      <c r="B73" s="9"/>
      <c r="C73" s="9"/>
      <c r="D73" s="27"/>
      <c r="E73" s="383"/>
      <c r="F73" s="9"/>
      <c r="G73" s="56"/>
      <c r="H73" s="39"/>
      <c r="J73" s="33"/>
    </row>
    <row r="74" spans="1:10" ht="15" x14ac:dyDescent="0.25">
      <c r="A74" s="353" t="s">
        <v>34</v>
      </c>
      <c r="B74" s="175" t="s">
        <v>54</v>
      </c>
      <c r="C74" s="179" t="s">
        <v>35</v>
      </c>
      <c r="D74" s="176">
        <v>17135.29</v>
      </c>
      <c r="E74" s="380">
        <v>43780</v>
      </c>
      <c r="F74" s="178" t="s">
        <v>55</v>
      </c>
      <c r="G74" s="364">
        <f>D76/D98</f>
        <v>7.3370625904432343E-2</v>
      </c>
      <c r="H74" s="330">
        <v>7.5800000000000006E-2</v>
      </c>
      <c r="J74" s="33"/>
    </row>
    <row r="75" spans="1:10" ht="16.5" thickBot="1" x14ac:dyDescent="0.3">
      <c r="A75" s="354"/>
      <c r="B75" s="12"/>
      <c r="C75" s="17"/>
      <c r="D75" s="28"/>
      <c r="E75" s="388"/>
      <c r="F75" s="174"/>
      <c r="G75" s="355"/>
      <c r="H75" s="332"/>
      <c r="J75" s="33"/>
    </row>
    <row r="76" spans="1:10" ht="16.5" thickBot="1" x14ac:dyDescent="0.3">
      <c r="A76" s="13"/>
      <c r="B76" s="18"/>
      <c r="C76" s="18"/>
      <c r="D76" s="42">
        <f>SUM(D74:D75)</f>
        <v>17135.29</v>
      </c>
      <c r="E76" s="389"/>
      <c r="F76" s="18"/>
      <c r="G76" s="56"/>
      <c r="H76" s="39"/>
      <c r="J76" s="33"/>
    </row>
    <row r="77" spans="1:10" ht="16.5" thickBot="1" x14ac:dyDescent="0.3">
      <c r="A77" s="13"/>
      <c r="B77" s="18"/>
      <c r="C77" s="18"/>
      <c r="D77" s="30"/>
      <c r="E77" s="389"/>
      <c r="F77" s="18"/>
      <c r="G77" s="56"/>
      <c r="H77" s="39"/>
      <c r="J77" s="33"/>
    </row>
    <row r="78" spans="1:10" x14ac:dyDescent="0.25">
      <c r="A78" s="347" t="s">
        <v>36</v>
      </c>
      <c r="B78" s="175" t="s">
        <v>56</v>
      </c>
      <c r="C78" s="175" t="s">
        <v>93</v>
      </c>
      <c r="D78" s="182">
        <v>85.7</v>
      </c>
      <c r="E78" s="380">
        <v>43773</v>
      </c>
      <c r="F78" s="178" t="s">
        <v>55</v>
      </c>
      <c r="G78" s="221">
        <f>D82/D98</f>
        <v>3.6125954358633833E-2</v>
      </c>
      <c r="H78" s="224">
        <v>3.8199999999999998E-2</v>
      </c>
      <c r="J78" s="33"/>
    </row>
    <row r="79" spans="1:10" x14ac:dyDescent="0.25">
      <c r="A79" s="358"/>
      <c r="B79" s="175" t="s">
        <v>144</v>
      </c>
      <c r="C79" s="175" t="s">
        <v>53</v>
      </c>
      <c r="D79" s="176">
        <v>3988.59</v>
      </c>
      <c r="E79" s="380">
        <v>43775</v>
      </c>
      <c r="F79" s="178" t="s">
        <v>55</v>
      </c>
      <c r="G79" s="222"/>
      <c r="H79" s="225"/>
      <c r="J79" s="33">
        <f>H78-G78</f>
        <v>2.0740456413661651E-3</v>
      </c>
    </row>
    <row r="80" spans="1:10" ht="30" x14ac:dyDescent="0.25">
      <c r="A80" s="358"/>
      <c r="B80" s="175" t="s">
        <v>56</v>
      </c>
      <c r="C80" s="179" t="s">
        <v>93</v>
      </c>
      <c r="D80" s="187">
        <v>191.63</v>
      </c>
      <c r="E80" s="380">
        <v>43780</v>
      </c>
      <c r="F80" s="178" t="s">
        <v>55</v>
      </c>
      <c r="G80" s="222"/>
      <c r="H80" s="225"/>
      <c r="J80" s="33"/>
    </row>
    <row r="81" spans="1:10" ht="16.5" thickBot="1" x14ac:dyDescent="0.3">
      <c r="A81" s="348"/>
      <c r="B81" s="227" t="s">
        <v>110</v>
      </c>
      <c r="C81" s="228" t="s">
        <v>57</v>
      </c>
      <c r="D81" s="182">
        <v>4171.09</v>
      </c>
      <c r="E81" s="177">
        <v>43787</v>
      </c>
      <c r="F81" s="178" t="s">
        <v>55</v>
      </c>
      <c r="G81" s="223"/>
      <c r="H81" s="226"/>
      <c r="J81" s="33"/>
    </row>
    <row r="82" spans="1:10" ht="16.5" thickBot="1" x14ac:dyDescent="0.3">
      <c r="A82" s="358"/>
      <c r="B82" s="359"/>
      <c r="C82" s="9"/>
      <c r="D82" s="43">
        <f>SUM(D78:D81)</f>
        <v>8437.01</v>
      </c>
      <c r="E82" s="383"/>
      <c r="F82" s="9"/>
      <c r="G82" s="56"/>
      <c r="H82" s="39"/>
      <c r="J82" s="33"/>
    </row>
    <row r="83" spans="1:10" ht="16.5" thickBot="1" x14ac:dyDescent="0.3">
      <c r="A83" s="358"/>
      <c r="B83" s="359"/>
      <c r="C83" s="9"/>
      <c r="D83" s="27"/>
      <c r="E83" s="383"/>
      <c r="F83" s="9"/>
      <c r="G83" s="56"/>
      <c r="H83" s="39"/>
      <c r="J83" s="33"/>
    </row>
    <row r="84" spans="1:10" ht="15" x14ac:dyDescent="0.25">
      <c r="A84" s="347" t="s">
        <v>37</v>
      </c>
      <c r="B84" s="175" t="s">
        <v>46</v>
      </c>
      <c r="C84" s="175" t="s">
        <v>47</v>
      </c>
      <c r="D84" s="189">
        <v>10.45</v>
      </c>
      <c r="E84" s="380">
        <v>43770</v>
      </c>
      <c r="F84" s="178" t="s">
        <v>55</v>
      </c>
      <c r="G84" s="349">
        <f>D88/D98</f>
        <v>1.7898104804793335E-4</v>
      </c>
      <c r="H84" s="361">
        <v>2.9999999999999997E-4</v>
      </c>
      <c r="J84" s="33"/>
    </row>
    <row r="85" spans="1:10" ht="15" x14ac:dyDescent="0.25">
      <c r="A85" s="358"/>
      <c r="B85" s="175" t="s">
        <v>46</v>
      </c>
      <c r="C85" s="179" t="s">
        <v>47</v>
      </c>
      <c r="D85" s="187">
        <v>10.45</v>
      </c>
      <c r="E85" s="380">
        <v>43780</v>
      </c>
      <c r="F85" s="178" t="s">
        <v>48</v>
      </c>
      <c r="G85" s="360"/>
      <c r="H85" s="362"/>
      <c r="J85" s="33"/>
    </row>
    <row r="86" spans="1:10" ht="15" x14ac:dyDescent="0.25">
      <c r="A86" s="358"/>
      <c r="B86" s="175" t="s">
        <v>46</v>
      </c>
      <c r="C86" s="179" t="s">
        <v>47</v>
      </c>
      <c r="D86" s="180">
        <v>10.45</v>
      </c>
      <c r="E86" s="380">
        <v>43790</v>
      </c>
      <c r="F86" s="178" t="s">
        <v>48</v>
      </c>
      <c r="G86" s="360"/>
      <c r="H86" s="362"/>
      <c r="J86" s="33"/>
    </row>
    <row r="87" spans="1:10" thickBot="1" x14ac:dyDescent="0.3">
      <c r="A87" s="348"/>
      <c r="B87" s="175" t="s">
        <v>46</v>
      </c>
      <c r="C87" s="179" t="s">
        <v>47</v>
      </c>
      <c r="D87" s="180">
        <v>10.45</v>
      </c>
      <c r="E87" s="380">
        <v>43797</v>
      </c>
      <c r="F87" s="178" t="s">
        <v>48</v>
      </c>
      <c r="G87" s="350"/>
      <c r="H87" s="363"/>
      <c r="J87" s="33"/>
    </row>
    <row r="88" spans="1:10" ht="16.5" thickBot="1" x14ac:dyDescent="0.3">
      <c r="A88" s="13"/>
      <c r="B88" s="9"/>
      <c r="C88" s="9"/>
      <c r="D88" s="42">
        <f>SUM(D84:D87)</f>
        <v>41.8</v>
      </c>
      <c r="E88" s="383"/>
      <c r="F88" s="9"/>
      <c r="G88" s="56"/>
      <c r="H88" s="131"/>
      <c r="J88" s="33"/>
    </row>
    <row r="89" spans="1:10" ht="16.5" thickBot="1" x14ac:dyDescent="0.3">
      <c r="A89" s="13"/>
      <c r="B89" s="9"/>
      <c r="C89" s="9"/>
      <c r="D89" s="27"/>
      <c r="E89" s="383"/>
      <c r="F89" s="9"/>
      <c r="G89" s="56"/>
      <c r="H89" s="39"/>
      <c r="J89" s="33"/>
    </row>
    <row r="90" spans="1:10" ht="15" x14ac:dyDescent="0.25">
      <c r="A90" s="353" t="s">
        <v>38</v>
      </c>
      <c r="B90" s="167"/>
      <c r="C90" s="167"/>
      <c r="D90" s="168"/>
      <c r="E90" s="390"/>
      <c r="F90" s="169"/>
      <c r="G90" s="327">
        <f>D92/D98</f>
        <v>0</v>
      </c>
      <c r="H90" s="330">
        <v>7.6E-3</v>
      </c>
      <c r="J90" s="33"/>
    </row>
    <row r="91" spans="1:10" ht="16.5" thickBot="1" x14ac:dyDescent="0.3">
      <c r="A91" s="354"/>
      <c r="B91" s="7"/>
      <c r="C91" s="12"/>
      <c r="D91" s="28"/>
      <c r="E91" s="388"/>
      <c r="F91" s="174"/>
      <c r="G91" s="355"/>
      <c r="H91" s="332"/>
      <c r="J91" s="33"/>
    </row>
    <row r="92" spans="1:10" ht="16.5" thickBot="1" x14ac:dyDescent="0.3">
      <c r="A92" s="13"/>
      <c r="B92" s="9"/>
      <c r="C92" s="9"/>
      <c r="D92" s="42">
        <f>SUM(D90:D91)</f>
        <v>0</v>
      </c>
      <c r="E92" s="383"/>
      <c r="F92" s="9"/>
      <c r="G92" s="132"/>
      <c r="H92" s="40"/>
      <c r="J92" s="33"/>
    </row>
    <row r="93" spans="1:10" ht="16.5" thickBot="1" x14ac:dyDescent="0.3">
      <c r="A93" s="13"/>
      <c r="B93" s="9"/>
      <c r="C93" s="9"/>
      <c r="D93" s="27"/>
      <c r="E93" s="383"/>
      <c r="F93" s="9"/>
      <c r="G93" s="133"/>
      <c r="H93" s="40"/>
      <c r="J93" s="33"/>
    </row>
    <row r="94" spans="1:10" x14ac:dyDescent="0.25">
      <c r="A94" s="347" t="s">
        <v>39</v>
      </c>
      <c r="B94" s="16"/>
      <c r="C94" s="16"/>
      <c r="D94" s="26"/>
      <c r="E94" s="386"/>
      <c r="F94" s="14"/>
      <c r="G94" s="349">
        <f>D96/D98</f>
        <v>0</v>
      </c>
      <c r="H94" s="351">
        <v>8.6E-3</v>
      </c>
      <c r="J94" s="33"/>
    </row>
    <row r="95" spans="1:10" ht="16.5" thickBot="1" x14ac:dyDescent="0.3">
      <c r="A95" s="348"/>
      <c r="B95" s="11"/>
      <c r="C95" s="15"/>
      <c r="D95" s="28"/>
      <c r="E95" s="388"/>
      <c r="F95" s="19"/>
      <c r="G95" s="350"/>
      <c r="H95" s="352"/>
      <c r="J95" s="33">
        <f>H94-G94</f>
        <v>8.6E-3</v>
      </c>
    </row>
    <row r="96" spans="1:10" ht="16.5" thickBot="1" x14ac:dyDescent="0.3">
      <c r="A96" s="44"/>
      <c r="B96" s="3"/>
      <c r="C96" s="3"/>
      <c r="D96" s="46">
        <f>SUM(D94:D95)</f>
        <v>0</v>
      </c>
      <c r="E96" s="391"/>
      <c r="F96" s="3"/>
      <c r="G96" s="57"/>
      <c r="H96" s="45"/>
      <c r="J96" s="33"/>
    </row>
    <row r="97" spans="1:10" ht="16.5" thickBot="1" x14ac:dyDescent="0.3">
      <c r="A97" s="9"/>
      <c r="B97" s="9"/>
      <c r="C97" s="9"/>
      <c r="D97" s="47"/>
      <c r="E97" s="392"/>
      <c r="F97" s="9"/>
      <c r="G97" s="55"/>
      <c r="H97" s="32"/>
      <c r="J97" s="33"/>
    </row>
    <row r="98" spans="1:10" ht="16.5" thickBot="1" x14ac:dyDescent="0.3">
      <c r="A98" s="48" t="s">
        <v>41</v>
      </c>
      <c r="B98" s="49"/>
      <c r="C98" s="49"/>
      <c r="D98" s="50">
        <f>D96+D92+D88+D82+D76+D72+D67+D30</f>
        <v>233544.28</v>
      </c>
      <c r="E98" s="393"/>
      <c r="F98" s="51"/>
      <c r="G98" s="58">
        <f>SUM(G20:G95)</f>
        <v>1</v>
      </c>
      <c r="H98" s="134">
        <f>SUM(H20:H95)</f>
        <v>1</v>
      </c>
      <c r="J98" s="33"/>
    </row>
  </sheetData>
  <mergeCells count="43">
    <mergeCell ref="A9:H10"/>
    <mergeCell ref="A82:B83"/>
    <mergeCell ref="A84:A87"/>
    <mergeCell ref="G84:G87"/>
    <mergeCell ref="H84:H87"/>
    <mergeCell ref="A74:A75"/>
    <mergeCell ref="G74:G75"/>
    <mergeCell ref="H74:H75"/>
    <mergeCell ref="A78:A81"/>
    <mergeCell ref="A20:A29"/>
    <mergeCell ref="A69:A70"/>
    <mergeCell ref="G69:G70"/>
    <mergeCell ref="H69:H70"/>
    <mergeCell ref="G20:G29"/>
    <mergeCell ref="H20:H29"/>
    <mergeCell ref="A33:A66"/>
    <mergeCell ref="A94:A95"/>
    <mergeCell ref="G94:G95"/>
    <mergeCell ref="H94:H95"/>
    <mergeCell ref="A90:A91"/>
    <mergeCell ref="G90:G91"/>
    <mergeCell ref="H90:H91"/>
    <mergeCell ref="G33:G66"/>
    <mergeCell ref="H33:H66"/>
    <mergeCell ref="A17:H17"/>
    <mergeCell ref="A18:A19"/>
    <mergeCell ref="B18:B19"/>
    <mergeCell ref="C18:C19"/>
    <mergeCell ref="D18:D19"/>
    <mergeCell ref="E18:E19"/>
    <mergeCell ref="F18:F19"/>
    <mergeCell ref="G18:G19"/>
    <mergeCell ref="H18:H19"/>
    <mergeCell ref="A4:H4"/>
    <mergeCell ref="A5:H5"/>
    <mergeCell ref="A6:H6"/>
    <mergeCell ref="A7:H7"/>
    <mergeCell ref="A8:H8"/>
    <mergeCell ref="A12:C12"/>
    <mergeCell ref="A13:C13"/>
    <mergeCell ref="A14:C14"/>
    <mergeCell ref="A15:C15"/>
    <mergeCell ref="A16:C16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PBrush" shapeId="4098" r:id="rId4">
          <objectPr defaultSize="0" autoPict="0" r:id="rId5">
            <anchor moveWithCells="1" sizeWithCells="1">
              <from>
                <xdr:col>1</xdr:col>
                <xdr:colOff>1914525</xdr:colOff>
                <xdr:row>1</xdr:row>
                <xdr:rowOff>161925</xdr:rowOff>
              </from>
              <to>
                <xdr:col>2</xdr:col>
                <xdr:colOff>342900</xdr:colOff>
                <xdr:row>4</xdr:row>
                <xdr:rowOff>180975</xdr:rowOff>
              </to>
            </anchor>
          </objectPr>
        </oleObject>
      </mc:Choice>
      <mc:Fallback>
        <oleObject progId="PBrush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OSC </vt:lpstr>
      <vt:lpstr>Caixa</vt:lpstr>
      <vt:lpstr>Grupo Despesas</vt:lpstr>
      <vt:lpstr>'OSC '!__xlnm__FilterDatabase</vt:lpstr>
      <vt:lpstr>'OSC '!__xlnm__FilterDatabase_0</vt:lpstr>
      <vt:lpstr>Caixa!Area_de_impressao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ALVARES FRANCO KLEIBER</dc:creator>
  <cp:lastModifiedBy>COF01</cp:lastModifiedBy>
  <cp:revision>169</cp:revision>
  <cp:lastPrinted>2019-09-20T01:59:38Z</cp:lastPrinted>
  <dcterms:created xsi:type="dcterms:W3CDTF">2014-10-01T16:57:45Z</dcterms:created>
  <dcterms:modified xsi:type="dcterms:W3CDTF">2019-12-10T20:57:35Z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